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https://netorgft4158287-my.sharepoint.com/personal/jill_realprojectmanagementservices_com/Documents/Barcelo Homes/Mercer House/"/>
    </mc:Choice>
  </mc:AlternateContent>
  <xr:revisionPtr revIDLastSave="48" documentId="8_{EBA13938-CF04-D047-B513-41650D59E513}" xr6:coauthVersionLast="47" xr6:coauthVersionMax="47" xr10:uidLastSave="{765BA07E-6F6D-9949-A5AC-B90F29208AF1}"/>
  <bookViews>
    <workbookView xWindow="3500" yWindow="1720" windowWidth="28040" windowHeight="17440" xr2:uid="{C8BB3A97-8FCB-904A-838D-9778A5B66B61}"/>
  </bookViews>
  <sheets>
    <sheet name="Equipment Sizing" sheetId="2" r:id="rId1"/>
    <sheet name="HVAC Schedule" sheetId="1" r:id="rId2"/>
  </sheets>
  <definedNames>
    <definedName name="_xlnm.Print_Area" localSheetId="0">'Equipment Sizing'!$A$1:$R$63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1" i="2" l="1"/>
  <c r="N32" i="2"/>
  <c r="V40" i="2"/>
  <c r="V39" i="2"/>
  <c r="T34" i="2"/>
  <c r="V37" i="2"/>
  <c r="C56" i="2"/>
  <c r="N46" i="2"/>
  <c r="V34" i="2"/>
  <c r="V52" i="2"/>
  <c r="T52" i="2"/>
  <c r="V11" i="2"/>
  <c r="X11" i="2" s="1"/>
  <c r="V12" i="2"/>
  <c r="X12" i="2" s="1"/>
  <c r="V13" i="2"/>
  <c r="X13" i="2" s="1"/>
  <c r="V14" i="2"/>
  <c r="X14" i="2" s="1"/>
  <c r="V15" i="2"/>
  <c r="X15" i="2" s="1"/>
  <c r="V16" i="2"/>
  <c r="X16" i="2" s="1"/>
  <c r="V17" i="2"/>
  <c r="X17" i="2" s="1"/>
  <c r="V18" i="2"/>
  <c r="X18" i="2" s="1"/>
  <c r="V19" i="2"/>
  <c r="X19" i="2" s="1"/>
  <c r="V20" i="2"/>
  <c r="X20" i="2" s="1"/>
  <c r="V21" i="2"/>
  <c r="X21" i="2" s="1"/>
  <c r="V22" i="2"/>
  <c r="X22" i="2" s="1"/>
  <c r="V23" i="2"/>
  <c r="X23" i="2" s="1"/>
  <c r="V24" i="2"/>
  <c r="X24" i="2" s="1"/>
  <c r="V25" i="2"/>
  <c r="X25" i="2" s="1"/>
  <c r="V26" i="2"/>
  <c r="X26" i="2" s="1"/>
  <c r="V27" i="2"/>
  <c r="X27" i="2" s="1"/>
  <c r="V28" i="2"/>
  <c r="X28" i="2" s="1"/>
  <c r="V10" i="2"/>
  <c r="X10" i="2" s="1"/>
  <c r="W29" i="2"/>
  <c r="N53" i="2"/>
  <c r="N52" i="2"/>
  <c r="N51" i="2"/>
  <c r="V38" i="2" l="1"/>
  <c r="X29" i="2"/>
  <c r="Q53" i="2"/>
  <c r="Q52" i="2"/>
  <c r="Q51" i="2"/>
  <c r="J50" i="2"/>
  <c r="Q50" i="2" s="1"/>
  <c r="J49" i="2"/>
  <c r="Q49" i="2" s="1"/>
  <c r="J48" i="2"/>
  <c r="Q48" i="2" s="1"/>
  <c r="J47" i="2"/>
  <c r="Q47" i="2" s="1"/>
  <c r="J46" i="2"/>
  <c r="Q46" i="2" s="1"/>
  <c r="J45" i="2"/>
  <c r="Q45" i="2" s="1"/>
  <c r="J44" i="2"/>
  <c r="Q44" i="2" s="1"/>
  <c r="J43" i="2"/>
  <c r="Q43" i="2" s="1"/>
  <c r="J42" i="2"/>
  <c r="Q42" i="2" s="1"/>
  <c r="J41" i="2"/>
  <c r="Q41" i="2" s="1"/>
  <c r="J40" i="2"/>
  <c r="Q40" i="2" s="1"/>
  <c r="J39" i="2"/>
  <c r="Q39" i="2" s="1"/>
  <c r="J38" i="2"/>
  <c r="Q38" i="2" s="1"/>
  <c r="J37" i="2"/>
  <c r="Q37" i="2" s="1"/>
  <c r="J36" i="2"/>
  <c r="Q36" i="2" s="1"/>
  <c r="J35" i="2"/>
  <c r="Q35" i="2" s="1"/>
  <c r="J34" i="2"/>
  <c r="Q34" i="2" s="1"/>
  <c r="J33" i="2"/>
  <c r="Q33" i="2" s="1"/>
  <c r="J32" i="2"/>
  <c r="Q32" i="2" s="1"/>
  <c r="J31" i="2"/>
  <c r="Q31" i="2" s="1"/>
  <c r="J30" i="2"/>
  <c r="Q30" i="2" s="1"/>
  <c r="J29" i="2"/>
  <c r="Q29" i="2" s="1"/>
  <c r="J28" i="2"/>
  <c r="Q28" i="2" s="1"/>
  <c r="J27" i="2"/>
  <c r="Q27" i="2" s="1"/>
  <c r="J26" i="2"/>
  <c r="Q26" i="2" s="1"/>
  <c r="J25" i="2"/>
  <c r="Q25" i="2" s="1"/>
  <c r="J24" i="2"/>
  <c r="Q24" i="2" s="1"/>
  <c r="J23" i="2"/>
  <c r="Q23" i="2" s="1"/>
  <c r="J22" i="2"/>
  <c r="Q22" i="2" s="1"/>
  <c r="J21" i="2"/>
  <c r="Q21" i="2" s="1"/>
  <c r="J20" i="2"/>
  <c r="Q20" i="2" s="1"/>
  <c r="J19" i="2"/>
  <c r="Q19" i="2" s="1"/>
  <c r="J18" i="2"/>
  <c r="Q18" i="2" s="1"/>
  <c r="J17" i="2"/>
  <c r="Q17" i="2" s="1"/>
  <c r="J16" i="2"/>
  <c r="Q16" i="2" s="1"/>
  <c r="J15" i="2"/>
  <c r="Q15" i="2" s="1"/>
  <c r="J14" i="2"/>
  <c r="Q14" i="2" s="1"/>
  <c r="J13" i="2"/>
  <c r="Q13" i="2" s="1"/>
  <c r="J12" i="2"/>
  <c r="Q12" i="2" s="1"/>
  <c r="J11" i="2"/>
  <c r="Q11" i="2" s="1"/>
  <c r="J10" i="2"/>
  <c r="Q10" i="2" s="1"/>
  <c r="Q56" i="2" l="1"/>
  <c r="C57" i="2" s="1"/>
  <c r="E57" i="2" s="1"/>
  <c r="Q57" i="2" l="1"/>
  <c r="F60" i="2" s="1"/>
  <c r="D60" i="2"/>
  <c r="D61" i="2" s="1"/>
  <c r="F61" i="2" s="1"/>
</calcChain>
</file>

<file path=xl/sharedStrings.xml><?xml version="1.0" encoding="utf-8"?>
<sst xmlns="http://schemas.openxmlformats.org/spreadsheetml/2006/main" count="440" uniqueCount="169">
  <si>
    <t>HVAC Equipment Schedule</t>
  </si>
  <si>
    <t>Unit #</t>
  </si>
  <si>
    <t>Brand Name</t>
  </si>
  <si>
    <t>Model #</t>
  </si>
  <si>
    <t>Nominal Tonnage</t>
  </si>
  <si>
    <t>Total CFM</t>
  </si>
  <si>
    <t>OSA CFM</t>
  </si>
  <si>
    <t>ECON Cycle</t>
  </si>
  <si>
    <t>SP</t>
  </si>
  <si>
    <t>Cooling</t>
  </si>
  <si>
    <t>Total (BTUH)</t>
  </si>
  <si>
    <t>Sensible (BTUH)</t>
  </si>
  <si>
    <t>Heating</t>
  </si>
  <si>
    <t>Input (BTUH)</t>
  </si>
  <si>
    <t>Output (BTUH)</t>
  </si>
  <si>
    <t>COP/HSPF Comb. Eff/AFUE</t>
  </si>
  <si>
    <t>BTU/ft2</t>
  </si>
  <si>
    <t>LWA or SPL</t>
  </si>
  <si>
    <t>Weight (lbs)</t>
  </si>
  <si>
    <t>HP/ BHP</t>
  </si>
  <si>
    <t>IPLV BTU/ft2</t>
  </si>
  <si>
    <t>Location Service</t>
  </si>
  <si>
    <t>SEER/ EER</t>
  </si>
  <si>
    <t>Project Address:</t>
  </si>
  <si>
    <t>Planning and Development</t>
  </si>
  <si>
    <t>Date of this submittal:</t>
  </si>
  <si>
    <t>SEATTLE ENERGY CODE</t>
  </si>
  <si>
    <t>Project Number:</t>
  </si>
  <si>
    <t>HEATING EQUIPMENT SIZING FORM</t>
  </si>
  <si>
    <t>(1) Component</t>
  </si>
  <si>
    <t>(2) Component</t>
  </si>
  <si>
    <t>Description Including</t>
  </si>
  <si>
    <t>Heat Loss Factor</t>
  </si>
  <si>
    <t>Square Feet (SF)</t>
  </si>
  <si>
    <t>Heat Loss</t>
  </si>
  <si>
    <t>U-Factor or F-Factor</t>
  </si>
  <si>
    <t>Linear Feet (LF)</t>
  </si>
  <si>
    <t>(HLF x SF,</t>
  </si>
  <si>
    <t>Cubic Feet (CF)</t>
  </si>
  <si>
    <t>LF or CF)</t>
  </si>
  <si>
    <t>Single, uncertified</t>
  </si>
  <si>
    <t>(U =</t>
  </si>
  <si>
    <t>)</t>
  </si>
  <si>
    <t>/SF</t>
  </si>
  <si>
    <t>x</t>
  </si>
  <si>
    <t>SF =</t>
  </si>
  <si>
    <t>Btuh</t>
  </si>
  <si>
    <t>Double, uncertified</t>
  </si>
  <si>
    <t>Skylight, single, uncertified</t>
  </si>
  <si>
    <t>Skylight, double, uncertified</t>
  </si>
  <si>
    <t>Garden window, single, uncertified</t>
  </si>
  <si>
    <t>Garden window, double, uncertified</t>
  </si>
  <si>
    <t>Other ________________________</t>
  </si>
  <si>
    <t>Wood, in wood frame, uncertified</t>
  </si>
  <si>
    <t>Foam ins., in metal frame, uncertified</t>
  </si>
  <si>
    <t>Foam ins., in wood frame, uncertified</t>
  </si>
  <si>
    <t>None</t>
  </si>
  <si>
    <t>R-38</t>
  </si>
  <si>
    <t>R-49 standard or R-38 full depth</t>
  </si>
  <si>
    <t>R-60</t>
  </si>
  <si>
    <t>R-13, wood studs</t>
  </si>
  <si>
    <t>R-19, wood studs</t>
  </si>
  <si>
    <t>R-21 cavity + R-10 headers, wood</t>
  </si>
  <si>
    <t>R-19 cavity + R-5 cont., wood studs</t>
  </si>
  <si>
    <t>R-11, metal studs</t>
  </si>
  <si>
    <t>R-19, metal studs</t>
  </si>
  <si>
    <t>R-19 cavity + R-8.5 cont., metal studs</t>
  </si>
  <si>
    <t>R-13 cavity + R-10 cont., metal studs</t>
  </si>
  <si>
    <t>R-____</t>
  </si>
  <si>
    <t>R-19</t>
  </si>
  <si>
    <t>`</t>
  </si>
  <si>
    <t>R-30</t>
  </si>
  <si>
    <t>(F =</t>
  </si>
  <si>
    <t>R-10</t>
  </si>
  <si>
    <t>Pre-1980</t>
  </si>
  <si>
    <t>1980-2010</t>
  </si>
  <si>
    <t>Post-2010</t>
  </si>
  <si>
    <t>(3) Total = Design Heating Load (DHL) in Btuh</t>
  </si>
  <si>
    <t>=</t>
  </si>
  <si>
    <t>Watts/SF</t>
  </si>
  <si>
    <t>Watts</t>
  </si>
  <si>
    <t>(5) Space Heating Equipment Sizing Limits</t>
  </si>
  <si>
    <t>(6) Proposed Space Heating Equipment</t>
  </si>
  <si>
    <t>Manufacturer:</t>
  </si>
  <si>
    <t>Model #:</t>
  </si>
  <si>
    <t>Heating output:</t>
  </si>
  <si>
    <t>Efficiency</t>
  </si>
  <si>
    <t>AFUE</t>
  </si>
  <si>
    <t>HSPF</t>
  </si>
  <si>
    <t>Seattle DPD, 2009sec-HeatingEquipmentSizingForm.xls, January 2011</t>
  </si>
  <si>
    <t>download from the Seattle Energy Code website residential forms page at http://www.seattle.gov/dpd/energy/formsres.htm</t>
  </si>
  <si>
    <t xml:space="preserve">Department of </t>
  </si>
  <si>
    <t xml:space="preserve">      Permit Number:</t>
  </si>
  <si>
    <t>January 2011</t>
  </si>
  <si>
    <t xml:space="preserve">             Building</t>
  </si>
  <si>
    <t xml:space="preserve">         Component</t>
  </si>
  <si>
    <r>
      <t>(HLF = U x 46°</t>
    </r>
    <r>
      <rPr>
        <b/>
        <sz val="9"/>
        <rFont val="Symbol"/>
        <family val="1"/>
        <charset val="2"/>
      </rPr>
      <t>D</t>
    </r>
    <r>
      <rPr>
        <b/>
        <sz val="9"/>
        <rFont val="Arial Narrow"/>
        <family val="2"/>
      </rPr>
      <t>t)</t>
    </r>
  </si>
  <si>
    <t xml:space="preserve">   A.   Window,</t>
  </si>
  <si>
    <t xml:space="preserve">         Glass Block</t>
  </si>
  <si>
    <t xml:space="preserve">         Sliding &amp; Swinging</t>
  </si>
  <si>
    <t xml:space="preserve">        NFRC certified</t>
  </si>
  <si>
    <t xml:space="preserve">         Glass Door</t>
  </si>
  <si>
    <t xml:space="preserve">         Skylight</t>
  </si>
  <si>
    <t xml:space="preserve">         Garden Window</t>
  </si>
  <si>
    <t xml:space="preserve">        Skylight, NFRC certified</t>
  </si>
  <si>
    <t xml:space="preserve">   B.   Opaque Door</t>
  </si>
  <si>
    <t xml:space="preserve">        Opaque door, NFRC certified</t>
  </si>
  <si>
    <t xml:space="preserve">   C.   Roof/Ceiling</t>
  </si>
  <si>
    <t xml:space="preserve">          Insulation</t>
  </si>
  <si>
    <t xml:space="preserve">         (OPAQUE area only, </t>
  </si>
  <si>
    <t xml:space="preserve">         does not include</t>
  </si>
  <si>
    <t xml:space="preserve">         skylight area)</t>
  </si>
  <si>
    <t xml:space="preserve">   D.   Wall Insulation,</t>
  </si>
  <si>
    <t xml:space="preserve">         above and below</t>
  </si>
  <si>
    <t xml:space="preserve">         grade</t>
  </si>
  <si>
    <t xml:space="preserve">         window &amp; door area)</t>
  </si>
  <si>
    <t xml:space="preserve">   E.   Floor Over</t>
  </si>
  <si>
    <t xml:space="preserve">         Unheated Space</t>
  </si>
  <si>
    <t xml:space="preserve">   F.   Slab On Grade Floor</t>
  </si>
  <si>
    <r>
      <t>/</t>
    </r>
    <r>
      <rPr>
        <b/>
        <sz val="9"/>
        <rFont val="Arial Narrow"/>
        <family val="2"/>
      </rPr>
      <t>LF</t>
    </r>
  </si>
  <si>
    <r>
      <t>LF</t>
    </r>
    <r>
      <rPr>
        <sz val="9"/>
        <rFont val="Arial Narrow"/>
        <family val="2"/>
      </rPr>
      <t xml:space="preserve"> =</t>
    </r>
  </si>
  <si>
    <t xml:space="preserve">         Perimeter Insulation</t>
  </si>
  <si>
    <t xml:space="preserve">         (use linear ft, NOT sq.ft.)</t>
  </si>
  <si>
    <t xml:space="preserve">   G.   Basement Floor</t>
  </si>
  <si>
    <t xml:space="preserve">         (for heated space ONLY)</t>
  </si>
  <si>
    <t xml:space="preserve">   H.   Infiltration</t>
  </si>
  <si>
    <t xml:space="preserve">       (.018 x 1.2 ACH)</t>
  </si>
  <si>
    <r>
      <t>/</t>
    </r>
    <r>
      <rPr>
        <b/>
        <sz val="9"/>
        <rFont val="Arial Narrow"/>
        <family val="2"/>
      </rPr>
      <t>CF</t>
    </r>
  </si>
  <si>
    <r>
      <t>CF</t>
    </r>
    <r>
      <rPr>
        <sz val="9"/>
        <rFont val="Arial Narrow"/>
        <family val="2"/>
      </rPr>
      <t xml:space="preserve"> =</t>
    </r>
  </si>
  <si>
    <t xml:space="preserve">         (use cubic ft, NOT sq.ft.)</t>
  </si>
  <si>
    <t xml:space="preserve">       (.018 x 0.6 ACH)</t>
  </si>
  <si>
    <t xml:space="preserve">       (.018 x 0.35 ACH)</t>
  </si>
  <si>
    <r>
      <t>(4) DHL/SF:</t>
    </r>
    <r>
      <rPr>
        <sz val="9"/>
        <rFont val="Arial Narrow"/>
        <family val="2"/>
      </rPr>
      <t xml:space="preserve">  DHL divided by(</t>
    </r>
  </si>
  <si>
    <t xml:space="preserve"> Heated floor area in SF)</t>
  </si>
  <si>
    <t xml:space="preserve">=   </t>
  </si>
  <si>
    <r>
      <t xml:space="preserve">Btuh/SF </t>
    </r>
    <r>
      <rPr>
        <i/>
        <sz val="9"/>
        <rFont val="Arial Narrow"/>
        <family val="2"/>
      </rPr>
      <t>or</t>
    </r>
  </si>
  <si>
    <t xml:space="preserve">         If electric, divide by 3.413 for DHL in watts</t>
  </si>
  <si>
    <t xml:space="preserve">     (Typical values for DHL/SF for new construction are 8 Btuh/SF or 2.5 Watts/SF.)</t>
  </si>
  <si>
    <t xml:space="preserve">Minimum required size = DHL x 1.0 = </t>
  </si>
  <si>
    <r>
      <t>Btuh</t>
    </r>
    <r>
      <rPr>
        <i/>
        <sz val="9"/>
        <rFont val="Arial Narrow"/>
        <family val="2"/>
      </rPr>
      <t xml:space="preserve"> or</t>
    </r>
  </si>
  <si>
    <t xml:space="preserve">Maximum allowed size = DHL x 1.5 = </t>
  </si>
  <si>
    <t>R-_21___</t>
  </si>
  <si>
    <t xml:space="preserve"> </t>
  </si>
  <si>
    <t>OHP #:</t>
  </si>
  <si>
    <t>2906 74th Ave SE, Mercer Island WA 98040</t>
  </si>
  <si>
    <r>
      <t>Instructions:</t>
    </r>
    <r>
      <rPr>
        <sz val="12"/>
        <color theme="1"/>
        <rFont val="Calibri"/>
        <family val="2"/>
        <scheme val="minor"/>
      </rPr>
      <t xml:space="preserve">  See below</t>
    </r>
  </si>
  <si>
    <t>Area</t>
  </si>
  <si>
    <t>Height</t>
  </si>
  <si>
    <t>in Sq. Ft.</t>
  </si>
  <si>
    <t>use chart in columns T &amp; U</t>
  </si>
  <si>
    <t>Quantity</t>
  </si>
  <si>
    <t>Total</t>
  </si>
  <si>
    <t>Width</t>
  </si>
  <si>
    <t>in Inches</t>
  </si>
  <si>
    <t>Other _2020 Window Replacement___</t>
  </si>
  <si>
    <t>Window schedule from Window Replacement Order</t>
  </si>
  <si>
    <t>L.F.</t>
  </si>
  <si>
    <t>Area           in Sq. Ft.</t>
  </si>
  <si>
    <t>Average Ceiling Height       in Ft.</t>
  </si>
  <si>
    <t>KC Records: House built in 1948</t>
  </si>
  <si>
    <t>All Basement Walls are getting new insulation in cavity of 4" stud</t>
  </si>
  <si>
    <t>All Main Floor Walls are getting new insulation in cavity of 4" stud</t>
  </si>
  <si>
    <t>Total Wall Area</t>
  </si>
  <si>
    <t>Window and Door Area</t>
  </si>
  <si>
    <t>Opague Wall Area</t>
  </si>
  <si>
    <t>Mitsubishi MiniSplit  or Equal</t>
  </si>
  <si>
    <t>TBD</t>
  </si>
  <si>
    <t>Plan on (3) 4-Ton OHP with 5-Zone systems / 15 air handlers total</t>
  </si>
  <si>
    <t>approx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</si>
</sst>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m\-yy"/>
    <numFmt numFmtId="166" formatCode="0.000"/>
  </numFmts>
  <fonts count="15" x14ac:knownFonts="1">
    <font>
      <sz val="12"/>
      <color theme="1"/>
      <name val="Calibri"/>
      <family val="2"/>
      <scheme val="minor"/>
    </font>
    <font>
      <b/>
      <sz val="12"/>
      <color theme="1"/>
      <name val="Calibri"/>
      <family val="2"/>
      <scheme val="minor"/>
    </font>
    <font>
      <sz val="10"/>
      <name val="Arial Narrow"/>
      <family val="2"/>
    </font>
    <font>
      <u/>
      <sz val="10"/>
      <name val="Arial Narrow"/>
      <family val="2"/>
    </font>
    <font>
      <b/>
      <sz val="10"/>
      <name val="Arial Narrow"/>
      <family val="2"/>
    </font>
    <font>
      <sz val="16"/>
      <name val="Arial Black"/>
      <family val="2"/>
    </font>
    <font>
      <b/>
      <sz val="14"/>
      <name val="Arial Narrow"/>
      <family val="2"/>
    </font>
    <font>
      <b/>
      <u/>
      <sz val="14"/>
      <name val="Arial Narrow"/>
      <family val="2"/>
    </font>
    <font>
      <b/>
      <sz val="9"/>
      <name val="Arial Narrow"/>
      <family val="2"/>
    </font>
    <font>
      <b/>
      <u/>
      <sz val="9"/>
      <name val="Arial Narrow"/>
      <family val="2"/>
    </font>
    <font>
      <b/>
      <sz val="9"/>
      <name val="Symbol"/>
      <family val="1"/>
      <charset val="2"/>
    </font>
    <font>
      <sz val="9"/>
      <name val="Arial Narrow"/>
      <family val="2"/>
    </font>
    <font>
      <u/>
      <sz val="9"/>
      <name val="Arial Narrow"/>
      <family val="2"/>
    </font>
    <font>
      <i/>
      <sz val="9"/>
      <name val="Arial Narrow"/>
      <family val="2"/>
    </font>
    <font>
      <sz val="8"/>
      <color theme="1"/>
      <name val="Calibri"/>
      <family val="2"/>
      <scheme val="minor"/>
    </font>
  </fonts>
  <fills count="3">
    <fill>
      <patternFill patternType="none"/>
    </fill>
    <fill>
      <patternFill patternType="gray125"/>
    </fill>
    <fill>
      <patternFill patternType="solid">
        <fgColor indexed="2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dotted">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207">
    <xf numFmtId="0" fontId="0" fillId="0" borderId="0" xfId="0"/>
    <xf numFmtId="0" fontId="0" fillId="0" borderId="0" xfId="0" applyAlignment="1">
      <alignment horizontal="center"/>
    </xf>
    <xf numFmtId="0" fontId="0" fillId="0" borderId="0" xfId="0" applyAlignment="1"/>
    <xf numFmtId="0" fontId="0" fillId="0" borderId="1" xfId="0" applyBorder="1" applyAlignment="1">
      <alignment horizontal="center" wrapText="1"/>
    </xf>
    <xf numFmtId="0" fontId="0" fillId="0" borderId="1" xfId="0" applyBorder="1" applyAlignment="1">
      <alignment wrapText="1"/>
    </xf>
    <xf numFmtId="0" fontId="1" fillId="0" borderId="0" xfId="0" applyFont="1"/>
    <xf numFmtId="0" fontId="0" fillId="0" borderId="5" xfId="0"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0" xfId="0" applyAlignment="1">
      <alignment vertical="center"/>
    </xf>
    <xf numFmtId="0" fontId="0" fillId="0" borderId="7" xfId="0" applyBorder="1" applyAlignment="1">
      <alignment horizontal="center" vertical="center"/>
    </xf>
    <xf numFmtId="0" fontId="0" fillId="0" borderId="8" xfId="0" applyBorder="1" applyAlignment="1">
      <alignment vertical="center"/>
    </xf>
    <xf numFmtId="3" fontId="0" fillId="0" borderId="8" xfId="0" applyNumberFormat="1"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vertical="center" wrapText="1"/>
    </xf>
    <xf numFmtId="17" fontId="0" fillId="0" borderId="0" xfId="0" applyNumberFormat="1"/>
    <xf numFmtId="164" fontId="2" fillId="0" borderId="0" xfId="0" applyNumberFormat="1" applyFont="1"/>
    <xf numFmtId="0" fontId="2" fillId="0" borderId="0" xfId="0" applyFont="1"/>
    <xf numFmtId="164" fontId="3" fillId="0" borderId="0" xfId="0" applyNumberFormat="1" applyFont="1"/>
    <xf numFmtId="0" fontId="4" fillId="0" borderId="0" xfId="0" applyFont="1"/>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164" fontId="7" fillId="0" borderId="0" xfId="0" applyNumberFormat="1" applyFont="1" applyAlignment="1">
      <alignment horizontal="centerContinuous"/>
    </xf>
    <xf numFmtId="165" fontId="0" fillId="0" borderId="0" xfId="0" applyNumberFormat="1"/>
    <xf numFmtId="165" fontId="4" fillId="0" borderId="0" xfId="0" quotePrefix="1" applyNumberFormat="1" applyFont="1" applyAlignment="1">
      <alignment horizontal="right"/>
    </xf>
    <xf numFmtId="0" fontId="8" fillId="0" borderId="12" xfId="0" applyFont="1" applyBorder="1"/>
    <xf numFmtId="0" fontId="8" fillId="0" borderId="13" xfId="0" applyFont="1" applyBorder="1"/>
    <xf numFmtId="0" fontId="8" fillId="0" borderId="14" xfId="0" applyFont="1" applyBorder="1" applyAlignment="1">
      <alignment horizontal="centerContinuous"/>
    </xf>
    <xf numFmtId="0" fontId="8" fillId="0" borderId="13" xfId="0" applyFont="1" applyBorder="1" applyAlignment="1">
      <alignment horizontal="centerContinuous"/>
    </xf>
    <xf numFmtId="164" fontId="9" fillId="0" borderId="14" xfId="0" applyNumberFormat="1" applyFont="1" applyBorder="1" applyAlignment="1">
      <alignment horizontal="centerContinuous"/>
    </xf>
    <xf numFmtId="0" fontId="8" fillId="0" borderId="14" xfId="0" applyFont="1" applyBorder="1"/>
    <xf numFmtId="0" fontId="0" fillId="0" borderId="14" xfId="0" applyBorder="1" applyAlignment="1">
      <alignment horizontal="centerContinuous"/>
    </xf>
    <xf numFmtId="0" fontId="8" fillId="0" borderId="15" xfId="0" applyFont="1" applyBorder="1" applyAlignment="1">
      <alignment horizontal="centerContinuous"/>
    </xf>
    <xf numFmtId="0" fontId="8" fillId="0" borderId="0" xfId="0" applyFont="1"/>
    <xf numFmtId="0" fontId="8" fillId="0" borderId="16" xfId="0" applyFont="1" applyBorder="1"/>
    <xf numFmtId="0" fontId="8" fillId="0" borderId="17" xfId="0" applyFont="1" applyBorder="1"/>
    <xf numFmtId="0" fontId="8" fillId="0" borderId="18" xfId="0" applyFont="1" applyBorder="1"/>
    <xf numFmtId="164" fontId="8" fillId="0" borderId="0" xfId="0" applyNumberFormat="1" applyFont="1" applyAlignment="1">
      <alignment horizontal="centerContinuous"/>
    </xf>
    <xf numFmtId="0" fontId="8" fillId="0" borderId="0" xfId="0" applyFont="1" applyAlignment="1">
      <alignment horizontal="centerContinuous"/>
    </xf>
    <xf numFmtId="0" fontId="8" fillId="0" borderId="17" xfId="0" applyFont="1" applyBorder="1" applyAlignment="1">
      <alignment horizontal="centerContinuous"/>
    </xf>
    <xf numFmtId="0" fontId="8" fillId="0" borderId="19" xfId="0" applyFont="1" applyBorder="1" applyAlignment="1">
      <alignment horizontal="centerContinuous"/>
    </xf>
    <xf numFmtId="0" fontId="8" fillId="0" borderId="20" xfId="0" applyFont="1" applyBorder="1"/>
    <xf numFmtId="0" fontId="8" fillId="0" borderId="21" xfId="0" applyFont="1" applyBorder="1"/>
    <xf numFmtId="0" fontId="8" fillId="0" borderId="22" xfId="0" applyFont="1" applyBorder="1" applyAlignment="1">
      <alignment horizontal="centerContinuous"/>
    </xf>
    <xf numFmtId="0" fontId="8" fillId="0" borderId="21" xfId="0" applyFont="1" applyBorder="1" applyAlignment="1">
      <alignment horizontal="centerContinuous"/>
    </xf>
    <xf numFmtId="164" fontId="9" fillId="0" borderId="22" xfId="0" applyNumberFormat="1" applyFont="1" applyBorder="1" applyAlignment="1">
      <alignment horizontal="centerContinuous"/>
    </xf>
    <xf numFmtId="0" fontId="8" fillId="0" borderId="22" xfId="0" applyFont="1" applyBorder="1"/>
    <xf numFmtId="0" fontId="0" fillId="0" borderId="22" xfId="0" applyBorder="1" applyAlignment="1">
      <alignment horizontal="centerContinuous"/>
    </xf>
    <xf numFmtId="0" fontId="8" fillId="0" borderId="23" xfId="0" applyFont="1" applyBorder="1" applyAlignment="1">
      <alignment horizontal="centerContinuous"/>
    </xf>
    <xf numFmtId="0" fontId="8" fillId="0" borderId="24" xfId="0" applyFont="1" applyBorder="1" applyProtection="1">
      <protection locked="0"/>
    </xf>
    <xf numFmtId="0" fontId="11" fillId="0" borderId="25" xfId="0" applyFont="1" applyBorder="1" applyProtection="1">
      <protection locked="0"/>
    </xf>
    <xf numFmtId="0" fontId="11" fillId="0" borderId="26" xfId="0" applyFont="1" applyBorder="1" applyProtection="1">
      <protection locked="0"/>
    </xf>
    <xf numFmtId="0" fontId="11" fillId="0" borderId="26" xfId="0" quotePrefix="1" applyFont="1" applyBorder="1" applyProtection="1">
      <protection locked="0"/>
    </xf>
    <xf numFmtId="2" fontId="11" fillId="0" borderId="26" xfId="0" applyNumberFormat="1" applyFont="1" applyBorder="1" applyAlignment="1" applyProtection="1">
      <alignment horizontal="left"/>
      <protection locked="0"/>
    </xf>
    <xf numFmtId="0" fontId="11" fillId="0" borderId="25" xfId="0" quotePrefix="1" applyFont="1" applyBorder="1" applyProtection="1">
      <protection locked="0"/>
    </xf>
    <xf numFmtId="164" fontId="11" fillId="0" borderId="26" xfId="0" applyNumberFormat="1" applyFont="1" applyBorder="1"/>
    <xf numFmtId="0" fontId="11" fillId="0" borderId="0" xfId="0" quotePrefix="1" applyFont="1" applyAlignment="1" applyProtection="1">
      <alignment horizontal="left"/>
      <protection locked="0"/>
    </xf>
    <xf numFmtId="0" fontId="11" fillId="0" borderId="10" xfId="0" applyFont="1" applyBorder="1" applyProtection="1">
      <protection locked="0"/>
    </xf>
    <xf numFmtId="0" fontId="11" fillId="0" borderId="0" xfId="0" applyFont="1" applyProtection="1">
      <protection locked="0"/>
    </xf>
    <xf numFmtId="1" fontId="2" fillId="0" borderId="10" xfId="0" applyNumberFormat="1" applyFont="1" applyBorder="1" applyAlignment="1">
      <alignment horizontal="center"/>
    </xf>
    <xf numFmtId="0" fontId="11" fillId="0" borderId="19" xfId="0" applyFont="1" applyBorder="1" applyProtection="1">
      <protection locked="0"/>
    </xf>
    <xf numFmtId="0" fontId="0" fillId="0" borderId="0" xfId="0" applyProtection="1">
      <protection locked="0"/>
    </xf>
    <xf numFmtId="0" fontId="11" fillId="0" borderId="17" xfId="0" applyFont="1" applyBorder="1"/>
    <xf numFmtId="0" fontId="11" fillId="0" borderId="0" xfId="0" applyFont="1"/>
    <xf numFmtId="2" fontId="11" fillId="0" borderId="0" xfId="0" applyNumberFormat="1" applyFont="1" applyAlignment="1">
      <alignment horizontal="left"/>
    </xf>
    <xf numFmtId="164" fontId="11" fillId="0" borderId="0" xfId="0" applyNumberFormat="1" applyFont="1"/>
    <xf numFmtId="2" fontId="8" fillId="0" borderId="0" xfId="0" applyNumberFormat="1" applyFont="1" applyAlignment="1">
      <alignment horizontal="left"/>
    </xf>
    <xf numFmtId="2" fontId="11" fillId="0" borderId="0" xfId="0" applyNumberFormat="1" applyFont="1" applyAlignment="1" applyProtection="1">
      <alignment horizontal="left"/>
      <protection locked="0"/>
    </xf>
    <xf numFmtId="0" fontId="11" fillId="0" borderId="17" xfId="0" applyFont="1" applyBorder="1" applyProtection="1">
      <protection locked="0"/>
    </xf>
    <xf numFmtId="2" fontId="11" fillId="0" borderId="27" xfId="0" applyNumberFormat="1" applyFont="1" applyBorder="1" applyAlignment="1">
      <alignment horizontal="left"/>
    </xf>
    <xf numFmtId="1" fontId="2" fillId="0" borderId="0" xfId="0" applyNumberFormat="1" applyFont="1" applyAlignment="1">
      <alignment horizontal="center"/>
    </xf>
    <xf numFmtId="0" fontId="8" fillId="0" borderId="24" xfId="0" applyFont="1" applyBorder="1"/>
    <xf numFmtId="0" fontId="11" fillId="0" borderId="25" xfId="0" applyFont="1" applyBorder="1"/>
    <xf numFmtId="0" fontId="11" fillId="0" borderId="26" xfId="0" applyFont="1" applyBorder="1"/>
    <xf numFmtId="2" fontId="11" fillId="0" borderId="26" xfId="0" applyNumberFormat="1" applyFont="1" applyBorder="1" applyAlignment="1">
      <alignment horizontal="left"/>
    </xf>
    <xf numFmtId="0" fontId="11" fillId="0" borderId="26" xfId="0" quotePrefix="1" applyFont="1" applyBorder="1" applyAlignment="1" applyProtection="1">
      <alignment horizontal="left"/>
      <protection locked="0"/>
    </xf>
    <xf numFmtId="0" fontId="11" fillId="0" borderId="28" xfId="0" applyFont="1" applyBorder="1" applyProtection="1">
      <protection locked="0"/>
    </xf>
    <xf numFmtId="1" fontId="2" fillId="0" borderId="28" xfId="0" applyNumberFormat="1" applyFont="1" applyBorder="1" applyAlignment="1">
      <alignment horizontal="center"/>
    </xf>
    <xf numFmtId="0" fontId="11" fillId="0" borderId="29" xfId="0" applyFont="1" applyBorder="1" applyProtection="1">
      <protection locked="0"/>
    </xf>
    <xf numFmtId="166" fontId="11" fillId="0" borderId="26" xfId="0" applyNumberFormat="1" applyFont="1" applyBorder="1"/>
    <xf numFmtId="166" fontId="11" fillId="0" borderId="0" xfId="0" applyNumberFormat="1" applyFont="1"/>
    <xf numFmtId="0" fontId="11" fillId="0" borderId="16" xfId="0" applyFont="1" applyBorder="1"/>
    <xf numFmtId="166" fontId="8" fillId="0" borderId="0" xfId="0" applyNumberFormat="1" applyFont="1"/>
    <xf numFmtId="0" fontId="8" fillId="0" borderId="26" xfId="0" applyFont="1" applyBorder="1"/>
    <xf numFmtId="166" fontId="2" fillId="0" borderId="0" xfId="0" applyNumberFormat="1" applyFont="1"/>
    <xf numFmtId="0" fontId="2" fillId="0" borderId="17" xfId="0" applyFont="1" applyBorder="1"/>
    <xf numFmtId="166" fontId="4" fillId="0" borderId="0" xfId="0" applyNumberFormat="1" applyFont="1"/>
    <xf numFmtId="0" fontId="0" fillId="0" borderId="17" xfId="0" applyBorder="1"/>
    <xf numFmtId="0" fontId="11" fillId="0" borderId="0" xfId="0" applyFont="1" applyAlignment="1">
      <alignment horizontal="right"/>
    </xf>
    <xf numFmtId="0" fontId="11" fillId="0" borderId="24" xfId="0" applyFont="1" applyBorder="1"/>
    <xf numFmtId="164" fontId="12" fillId="0" borderId="26" xfId="0" applyNumberFormat="1" applyFont="1" applyBorder="1"/>
    <xf numFmtId="0" fontId="11" fillId="0" borderId="26" xfId="0" applyFont="1" applyBorder="1" applyAlignment="1">
      <alignment horizontal="left"/>
    </xf>
    <xf numFmtId="1" fontId="11" fillId="0" borderId="26" xfId="0" applyNumberFormat="1" applyFont="1" applyBorder="1" applyAlignment="1">
      <alignment horizontal="centerContinuous"/>
    </xf>
    <xf numFmtId="0" fontId="11" fillId="0" borderId="29" xfId="0" applyFont="1" applyBorder="1" applyAlignment="1">
      <alignment horizontal="centerContinuous"/>
    </xf>
    <xf numFmtId="0" fontId="8" fillId="0" borderId="16" xfId="0" applyFont="1" applyBorder="1" applyAlignment="1">
      <alignment horizontal="left"/>
    </xf>
    <xf numFmtId="1" fontId="11" fillId="2" borderId="10" xfId="0" applyNumberFormat="1" applyFont="1" applyFill="1" applyBorder="1"/>
    <xf numFmtId="0" fontId="11" fillId="0" borderId="0" xfId="0" applyFont="1" applyAlignment="1">
      <alignment horizontal="left"/>
    </xf>
    <xf numFmtId="164" fontId="12" fillId="0" borderId="0" xfId="0" applyNumberFormat="1" applyFont="1"/>
    <xf numFmtId="0" fontId="8" fillId="0" borderId="0" xfId="0" applyFont="1" applyAlignment="1">
      <alignment horizontal="right"/>
    </xf>
    <xf numFmtId="1" fontId="11" fillId="0" borderId="10" xfId="0" applyNumberFormat="1" applyFont="1" applyBorder="1" applyAlignment="1">
      <alignment horizontal="center"/>
    </xf>
    <xf numFmtId="0" fontId="11" fillId="0" borderId="19" xfId="0" applyFont="1" applyBorder="1" applyAlignment="1">
      <alignment horizontal="centerContinuous"/>
    </xf>
    <xf numFmtId="0" fontId="11" fillId="0" borderId="0" xfId="0" quotePrefix="1" applyFont="1" applyAlignment="1">
      <alignment horizontal="right"/>
    </xf>
    <xf numFmtId="1" fontId="11" fillId="0" borderId="10" xfId="0" applyNumberFormat="1" applyFont="1" applyBorder="1"/>
    <xf numFmtId="164" fontId="11" fillId="0" borderId="10" xfId="0" applyNumberFormat="1" applyFont="1" applyBorder="1" applyAlignment="1">
      <alignment horizontal="right"/>
    </xf>
    <xf numFmtId="0" fontId="13" fillId="0" borderId="30" xfId="0" applyFont="1" applyBorder="1" applyAlignment="1">
      <alignment horizontal="left"/>
    </xf>
    <xf numFmtId="164" fontId="8" fillId="0" borderId="26" xfId="0" applyNumberFormat="1" applyFont="1" applyBorder="1"/>
    <xf numFmtId="1" fontId="11" fillId="2" borderId="10" xfId="0" applyNumberFormat="1" applyFont="1" applyFill="1" applyBorder="1" applyAlignment="1">
      <alignment horizontal="center"/>
    </xf>
    <xf numFmtId="1" fontId="11" fillId="0" borderId="0" xfId="0" applyNumberFormat="1" applyFont="1"/>
    <xf numFmtId="0" fontId="11" fillId="0" borderId="19" xfId="0" applyFont="1" applyBorder="1" applyAlignment="1">
      <alignment horizontal="left"/>
    </xf>
    <xf numFmtId="0" fontId="8" fillId="0" borderId="31" xfId="0" applyFont="1" applyBorder="1"/>
    <xf numFmtId="0" fontId="11" fillId="0" borderId="22" xfId="0" applyFont="1" applyBorder="1"/>
    <xf numFmtId="164" fontId="12" fillId="0" borderId="22" xfId="0" applyNumberFormat="1" applyFont="1" applyBorder="1"/>
    <xf numFmtId="0" fontId="11" fillId="0" borderId="21" xfId="0" applyFont="1" applyBorder="1"/>
    <xf numFmtId="164" fontId="3" fillId="0" borderId="0" xfId="0" applyNumberFormat="1" applyFont="1" applyAlignment="1">
      <alignment vertical="center"/>
    </xf>
    <xf numFmtId="0" fontId="4" fillId="0" borderId="32" xfId="0" applyFont="1" applyBorder="1"/>
    <xf numFmtId="0" fontId="0" fillId="0" borderId="26" xfId="0" applyBorder="1"/>
    <xf numFmtId="164" fontId="3" fillId="0" borderId="26" xfId="0" applyNumberFormat="1" applyFont="1" applyBorder="1"/>
    <xf numFmtId="0" fontId="0" fillId="0" borderId="25" xfId="0" applyBorder="1"/>
    <xf numFmtId="0" fontId="4" fillId="0" borderId="33" xfId="0" applyFont="1" applyBorder="1" applyAlignment="1">
      <alignment horizontal="left"/>
    </xf>
    <xf numFmtId="0" fontId="0" fillId="0" borderId="27" xfId="0" applyBorder="1"/>
    <xf numFmtId="164" fontId="3" fillId="0" borderId="27" xfId="0" applyNumberFormat="1" applyFont="1" applyBorder="1"/>
    <xf numFmtId="0" fontId="0" fillId="0" borderId="34" xfId="0" applyBorder="1"/>
    <xf numFmtId="2" fontId="11" fillId="2" borderId="10" xfId="0" applyNumberFormat="1" applyFont="1" applyFill="1" applyBorder="1" applyAlignment="1">
      <alignment horizontal="center"/>
    </xf>
    <xf numFmtId="0" fontId="11" fillId="0" borderId="27" xfId="0" applyFont="1" applyBorder="1"/>
    <xf numFmtId="0" fontId="11" fillId="0" borderId="35" xfId="0" applyFont="1" applyBorder="1" applyAlignment="1">
      <alignment horizontal="right"/>
    </xf>
    <xf numFmtId="0" fontId="14" fillId="0" borderId="0" xfId="0" applyFont="1"/>
    <xf numFmtId="0" fontId="11" fillId="0" borderId="16" xfId="0" applyFont="1" applyBorder="1" applyAlignment="1">
      <alignment horizontal="left" indent="1"/>
    </xf>
    <xf numFmtId="0" fontId="14" fillId="0" borderId="0" xfId="0" applyFont="1" applyAlignment="1">
      <alignment horizontal="left" wrapText="1"/>
    </xf>
    <xf numFmtId="1" fontId="2" fillId="2" borderId="0" xfId="0" applyNumberFormat="1" applyFont="1" applyFill="1" applyBorder="1" applyAlignment="1">
      <alignment horizontal="center" shrinkToFit="1"/>
    </xf>
    <xf numFmtId="1" fontId="2" fillId="2" borderId="19" xfId="0" applyNumberFormat="1" applyFont="1" applyFill="1" applyBorder="1" applyAlignment="1">
      <alignment horizontal="center" shrinkToFit="1"/>
    </xf>
    <xf numFmtId="0" fontId="11" fillId="0" borderId="26" xfId="0" applyFont="1" applyBorder="1" applyAlignment="1">
      <alignment horizontal="center" vertical="center"/>
    </xf>
    <xf numFmtId="0" fontId="11" fillId="0" borderId="0" xfId="0" applyFont="1" applyAlignment="1">
      <alignment horizontal="center"/>
    </xf>
    <xf numFmtId="1" fontId="11" fillId="2" borderId="0" xfId="0" applyNumberFormat="1" applyFont="1" applyFill="1" applyBorder="1" applyAlignment="1">
      <alignment horizontal="center" vertical="center" shrinkToFit="1"/>
    </xf>
    <xf numFmtId="1" fontId="11" fillId="2" borderId="19" xfId="0" applyNumberFormat="1" applyFont="1" applyFill="1" applyBorder="1" applyAlignment="1">
      <alignment horizontal="center" vertical="center" shrinkToFit="1"/>
    </xf>
    <xf numFmtId="0" fontId="11" fillId="2" borderId="10" xfId="0" quotePrefix="1" applyFont="1" applyFill="1" applyBorder="1" applyAlignment="1">
      <alignment horizontal="center"/>
    </xf>
    <xf numFmtId="1" fontId="11" fillId="2" borderId="10" xfId="0" applyNumberFormat="1" applyFont="1" applyFill="1" applyBorder="1" applyAlignment="1">
      <alignment horizontal="center"/>
    </xf>
    <xf numFmtId="1" fontId="11" fillId="2" borderId="11" xfId="0" applyNumberFormat="1" applyFont="1" applyFill="1" applyBorder="1" applyAlignment="1">
      <alignment horizontal="center"/>
    </xf>
    <xf numFmtId="0" fontId="11" fillId="0" borderId="26" xfId="0" applyFont="1" applyBorder="1" applyAlignment="1">
      <alignment horizontal="center"/>
    </xf>
    <xf numFmtId="0" fontId="11" fillId="0" borderId="0" xfId="0" applyFont="1" applyAlignment="1" applyProtection="1">
      <alignment horizontal="center"/>
      <protection locked="0"/>
    </xf>
    <xf numFmtId="0" fontId="0" fillId="0" borderId="10" xfId="0" applyBorder="1" applyAlignment="1">
      <alignment horizontal="left"/>
    </xf>
    <xf numFmtId="15" fontId="0" fillId="0" borderId="11" xfId="0" applyNumberFormat="1" applyBorder="1" applyAlignment="1">
      <alignment horizontal="left"/>
    </xf>
    <xf numFmtId="0" fontId="0" fillId="0" borderId="11" xfId="0" applyBorder="1" applyAlignment="1">
      <alignment horizontal="left"/>
    </xf>
    <xf numFmtId="0" fontId="11" fillId="0" borderId="14" xfId="0" applyFont="1" applyBorder="1" applyAlignment="1" applyProtection="1">
      <alignment horizontal="center"/>
      <protection locked="0"/>
    </xf>
    <xf numFmtId="0" fontId="0" fillId="0" borderId="5"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wrapText="1"/>
    </xf>
    <xf numFmtId="0" fontId="8" fillId="0" borderId="37" xfId="0" applyFont="1" applyBorder="1" applyAlignment="1">
      <alignment horizontal="center"/>
    </xf>
    <xf numFmtId="164" fontId="8" fillId="0" borderId="37" xfId="0" applyNumberFormat="1" applyFont="1" applyBorder="1" applyAlignment="1">
      <alignment horizontal="center"/>
    </xf>
    <xf numFmtId="0" fontId="8" fillId="0" borderId="15" xfId="0" applyFont="1" applyBorder="1"/>
    <xf numFmtId="0" fontId="8" fillId="0" borderId="0" xfId="0" applyFont="1" applyBorder="1"/>
    <xf numFmtId="0" fontId="8" fillId="0" borderId="19" xfId="0" applyFont="1" applyBorder="1"/>
    <xf numFmtId="0" fontId="8" fillId="0" borderId="16" xfId="0" applyFont="1" applyBorder="1" applyAlignment="1">
      <alignment horizontal="center"/>
    </xf>
    <xf numFmtId="0" fontId="8" fillId="0" borderId="0" xfId="0" applyFont="1" applyBorder="1" applyAlignment="1">
      <alignment horizontal="center"/>
    </xf>
    <xf numFmtId="0" fontId="8" fillId="0" borderId="19" xfId="0" applyFont="1" applyBorder="1" applyAlignment="1">
      <alignment horizontal="center"/>
    </xf>
    <xf numFmtId="164" fontId="8" fillId="0" borderId="0" xfId="0" applyNumberFormat="1" applyFont="1" applyBorder="1" applyAlignment="1">
      <alignment horizontal="center"/>
    </xf>
    <xf numFmtId="164" fontId="8" fillId="0" borderId="19" xfId="0" applyNumberFormat="1" applyFont="1" applyBorder="1" applyAlignment="1">
      <alignment horizontal="center"/>
    </xf>
    <xf numFmtId="164" fontId="8" fillId="0" borderId="16" xfId="0" applyNumberFormat="1" applyFont="1" applyBorder="1" applyAlignment="1">
      <alignment horizontal="center"/>
    </xf>
    <xf numFmtId="0" fontId="8" fillId="0" borderId="38" xfId="0" applyFont="1" applyBorder="1" applyAlignment="1">
      <alignment horizontal="center"/>
    </xf>
    <xf numFmtId="164" fontId="8" fillId="0" borderId="39" xfId="0" applyNumberFormat="1"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164" fontId="8" fillId="0" borderId="22" xfId="0" applyNumberFormat="1" applyFont="1" applyBorder="1" applyAlignment="1">
      <alignment horizontal="center"/>
    </xf>
    <xf numFmtId="164" fontId="8" fillId="0" borderId="23"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wrapText="1"/>
    </xf>
    <xf numFmtId="0" fontId="8" fillId="0" borderId="16" xfId="0" applyFont="1" applyBorder="1" applyAlignment="1">
      <alignment horizontal="center" wrapText="1"/>
    </xf>
    <xf numFmtId="0" fontId="8" fillId="0" borderId="1" xfId="0" applyFont="1" applyBorder="1" applyAlignment="1">
      <alignment horizontal="center" wrapText="1"/>
    </xf>
    <xf numFmtId="0" fontId="8" fillId="0" borderId="36" xfId="0" applyFont="1" applyBorder="1" applyAlignment="1">
      <alignment horizontal="center" wrapText="1"/>
    </xf>
    <xf numFmtId="0" fontId="8" fillId="0" borderId="2" xfId="0" applyFont="1" applyBorder="1" applyAlignment="1">
      <alignment horizontal="left"/>
    </xf>
    <xf numFmtId="0" fontId="8" fillId="0" borderId="3" xfId="0" applyFont="1" applyBorder="1" applyAlignment="1">
      <alignment horizontal="center"/>
    </xf>
    <xf numFmtId="0" fontId="0" fillId="0" borderId="4" xfId="0" applyBorder="1"/>
    <xf numFmtId="0" fontId="8" fillId="0" borderId="40" xfId="0" applyFont="1" applyBorder="1" applyAlignment="1">
      <alignment horizontal="center" wrapText="1"/>
    </xf>
    <xf numFmtId="0" fontId="8" fillId="0" borderId="5" xfId="0" applyFont="1" applyBorder="1" applyAlignment="1">
      <alignment horizontal="center" wrapText="1"/>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37" xfId="0" applyFont="1" applyBorder="1" applyAlignment="1">
      <alignment horizontal="left"/>
    </xf>
    <xf numFmtId="0" fontId="8" fillId="0" borderId="12"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9" xfId="0" applyFont="1" applyBorder="1" applyAlignment="1">
      <alignment horizontal="center" wrapText="1"/>
    </xf>
    <xf numFmtId="0" fontId="0" fillId="0" borderId="16" xfId="0" applyBorder="1"/>
    <xf numFmtId="0" fontId="8" fillId="0" borderId="19" xfId="0" applyFont="1" applyBorder="1" applyAlignment="1">
      <alignment horizontal="left"/>
    </xf>
    <xf numFmtId="164" fontId="8" fillId="0" borderId="19" xfId="0" applyNumberFormat="1" applyFont="1" applyBorder="1" applyAlignment="1">
      <alignment horizontal="left"/>
    </xf>
    <xf numFmtId="0" fontId="8" fillId="0" borderId="38" xfId="0" applyFont="1" applyBorder="1" applyAlignment="1">
      <alignment horizontal="left"/>
    </xf>
    <xf numFmtId="164" fontId="8" fillId="0" borderId="39" xfId="0" applyNumberFormat="1" applyFont="1" applyBorder="1" applyAlignment="1">
      <alignment horizontal="left"/>
    </xf>
    <xf numFmtId="0" fontId="8" fillId="0" borderId="20" xfId="0" applyFont="1" applyBorder="1" applyAlignment="1">
      <alignment horizontal="left"/>
    </xf>
    <xf numFmtId="164" fontId="8" fillId="0" borderId="23" xfId="0" applyNumberFormat="1" applyFont="1" applyBorder="1" applyAlignment="1">
      <alignment horizontal="left"/>
    </xf>
    <xf numFmtId="0" fontId="8" fillId="0" borderId="0" xfId="0" applyFont="1" applyBorder="1" applyAlignment="1">
      <alignment horizontal="right"/>
    </xf>
    <xf numFmtId="0" fontId="8" fillId="0" borderId="27" xfId="0" applyFont="1" applyBorder="1" applyAlignment="1">
      <alignment horizontal="right"/>
    </xf>
    <xf numFmtId="0" fontId="8" fillId="0" borderId="41" xfId="0" applyFont="1" applyBorder="1" applyAlignment="1">
      <alignment horizontal="left"/>
    </xf>
    <xf numFmtId="0" fontId="8" fillId="0" borderId="35" xfId="0" applyFont="1" applyBorder="1" applyAlignment="1">
      <alignment horizontal="left"/>
    </xf>
    <xf numFmtId="0" fontId="8" fillId="0" borderId="22" xfId="0" applyFont="1" applyBorder="1" applyAlignment="1">
      <alignment horizontal="right"/>
    </xf>
    <xf numFmtId="164" fontId="11" fillId="0" borderId="10" xfId="0" applyNumberFormat="1"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63</xdr:row>
      <xdr:rowOff>82550</xdr:rowOff>
    </xdr:from>
    <xdr:to>
      <xdr:col>17</xdr:col>
      <xdr:colOff>428593</xdr:colOff>
      <xdr:row>117</xdr:row>
      <xdr:rowOff>19050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9709150"/>
          <a:ext cx="7512018" cy="88519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000000"/>
              </a:solidFill>
              <a:latin typeface="Arial Narrow"/>
            </a:rPr>
            <a:t>                                   INSTRUCTIONS FOR HEATING EQUIPMENT SIZING FORM</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Building Code Section 1204.1 and Residential Code Section R303.8 establish a </a:t>
          </a:r>
          <a:r>
            <a:rPr lang="en-US" sz="1000" b="0" i="0" u="sng" strike="noStrike" baseline="0">
              <a:solidFill>
                <a:srgbClr val="000000"/>
              </a:solidFill>
              <a:latin typeface="Arial Narrow"/>
            </a:rPr>
            <a:t>minimum</a:t>
          </a:r>
          <a:r>
            <a:rPr lang="en-US" sz="1000" b="0" i="0" u="none" strike="noStrike" baseline="0">
              <a:solidFill>
                <a:srgbClr val="000000"/>
              </a:solidFill>
              <a:latin typeface="Arial Narrow"/>
            </a:rPr>
            <a:t> required heating output, and</a:t>
          </a:r>
        </a:p>
        <a:p>
          <a:pPr algn="l" rtl="0">
            <a:defRPr sz="1000"/>
          </a:pPr>
          <a:r>
            <a:rPr lang="en-US" sz="1000" b="0" i="0" u="none" strike="noStrike" baseline="0">
              <a:solidFill>
                <a:srgbClr val="000000"/>
              </a:solidFill>
              <a:latin typeface="Arial Narrow"/>
            </a:rPr>
            <a:t>Energy Code Sections 503.2.2 and 1422/1431.2 specify a </a:t>
          </a:r>
          <a:r>
            <a:rPr lang="en-US" sz="1000" b="0" i="0" u="sng" strike="noStrike" baseline="0">
              <a:solidFill>
                <a:srgbClr val="000000"/>
              </a:solidFill>
              <a:latin typeface="Arial Narrow"/>
            </a:rPr>
            <a:t>maximum</a:t>
          </a:r>
          <a:r>
            <a:rPr lang="en-US" sz="1000" b="0" i="0" u="none" strike="noStrike" baseline="0">
              <a:solidFill>
                <a:srgbClr val="000000"/>
              </a:solidFill>
              <a:latin typeface="Arial Narrow"/>
            </a:rPr>
            <a:t> allowed heating equipment output.</a:t>
          </a:r>
        </a:p>
        <a:p>
          <a:pPr algn="l" rtl="0">
            <a:defRPr sz="1000"/>
          </a:pPr>
          <a:endParaRPr lang="en-US" sz="1000" b="0" i="0" u="none" strike="noStrike" baseline="0">
            <a:solidFill>
              <a:srgbClr val="000000"/>
            </a:solidFill>
            <a:latin typeface="Arial Narrow"/>
          </a:endParaRPr>
        </a:p>
        <a:p>
          <a:pPr algn="l" rtl="0">
            <a:defRPr sz="1000"/>
          </a:pPr>
          <a:r>
            <a:rPr lang="en-US" sz="1000" b="1" i="0" u="none" strike="noStrike" baseline="0">
              <a:solidFill>
                <a:srgbClr val="000000"/>
              </a:solidFill>
              <a:latin typeface="Arial Narrow"/>
            </a:rPr>
            <a:t>General Information:</a:t>
          </a: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        This form is recommended for sizing the heating systems for all residential buildings.  It may be used for commercial buildings where appropriate.  This form, or acceptable alternate calculations, must be completed for </a:t>
          </a:r>
          <a:r>
            <a:rPr lang="en-US" sz="1000" b="1" i="0" u="sng" strike="noStrike" baseline="0">
              <a:solidFill>
                <a:srgbClr val="000000"/>
              </a:solidFill>
              <a:latin typeface="Arial Narrow"/>
            </a:rPr>
            <a:t>each</a:t>
          </a:r>
          <a:r>
            <a:rPr lang="en-US" sz="1000" b="0" i="0" u="none" strike="noStrike" baseline="0">
              <a:solidFill>
                <a:srgbClr val="000000"/>
              </a:solidFill>
              <a:latin typeface="Arial Narrow"/>
            </a:rPr>
            <a:t> dwelling unit.  A separate copy shall be attached to each set of drawings submitted with the building permit application and over-the-counter (OTC) permit application.  </a:t>
          </a:r>
        </a:p>
        <a:p>
          <a:pPr algn="l" rtl="0">
            <a:defRPr sz="1000"/>
          </a:pPr>
          <a:r>
            <a:rPr lang="en-US" sz="1000" b="0" i="0" u="none" strike="noStrike" baseline="0">
              <a:solidFill>
                <a:srgbClr val="000000"/>
              </a:solidFill>
              <a:latin typeface="Arial Narrow"/>
            </a:rPr>
            <a:t>        If new or enlarged electric service is to be installed in an existing building, you may be subject to additional Seattle City Light requirements. </a:t>
          </a:r>
        </a:p>
        <a:p>
          <a:pPr algn="l" rtl="0">
            <a:defRPr sz="1000"/>
          </a:pPr>
          <a:r>
            <a:rPr lang="en-US" sz="1000" b="0" i="0" u="none" strike="noStrike" baseline="0">
              <a:solidFill>
                <a:srgbClr val="000000"/>
              </a:solidFill>
              <a:latin typeface="Arial Narrow"/>
            </a:rPr>
            <a:t>For further information, contact Seattle City Light at 206-615-0600 if the project is north of Denny Way or 206-386-4200 if the project is south of Denny Way. </a:t>
          </a:r>
        </a:p>
        <a:p>
          <a:pPr algn="l" rtl="0">
            <a:defRPr sz="1000"/>
          </a:pPr>
          <a:endParaRPr lang="en-US" sz="1000" b="0" i="0" u="none" strike="noStrike" baseline="0">
            <a:solidFill>
              <a:srgbClr val="000000"/>
            </a:solidFill>
            <a:latin typeface="Arial Narrow"/>
          </a:endParaRPr>
        </a:p>
        <a:p>
          <a:pPr algn="l" rtl="0">
            <a:defRPr sz="1000"/>
          </a:pPr>
          <a:r>
            <a:rPr lang="en-US" sz="1000" b="1" i="0" u="none" strike="noStrike" baseline="0">
              <a:solidFill>
                <a:srgbClr val="000000"/>
              </a:solidFill>
              <a:latin typeface="Arial Narrow"/>
            </a:rPr>
            <a:t>Detailed Instructions </a:t>
          </a:r>
          <a:r>
            <a:rPr lang="en-US" sz="1000" b="0" i="0" u="none" strike="noStrike" baseline="0">
              <a:solidFill>
                <a:srgbClr val="000000"/>
              </a:solidFill>
              <a:latin typeface="Arial Narrow"/>
            </a:rPr>
            <a:t>(step numbers match the numbers shown on the front of the form)</a:t>
          </a:r>
          <a:r>
            <a:rPr lang="en-US" sz="1000" b="1" i="0" u="none" strike="noStrike" baseline="0">
              <a:solidFill>
                <a:srgbClr val="000000"/>
              </a:solidFill>
              <a:latin typeface="Arial Narrow"/>
            </a:rPr>
            <a:t>:</a:t>
          </a: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 For existing buildings, complete for each dwelling unit as proposed after remodeling. If space heating equipment is simply being replaced, complete for the dwelling unit as existing. </a:t>
          </a:r>
        </a:p>
        <a:p>
          <a:pPr algn="l" rtl="0">
            <a:defRPr sz="1000"/>
          </a:pPr>
          <a:r>
            <a:rPr lang="en-US" sz="1000" b="0" i="0" u="none" strike="noStrike" baseline="0">
              <a:solidFill>
                <a:srgbClr val="000000"/>
              </a:solidFill>
              <a:latin typeface="Arial Narrow"/>
            </a:rPr>
            <a:t>- For new construction, complete for each dwelling unit as proposed.  </a:t>
          </a:r>
          <a:r>
            <a:rPr lang="en-US" sz="1000" b="1" i="0" u="none" strike="noStrike" baseline="0">
              <a:solidFill>
                <a:srgbClr val="000000"/>
              </a:solidFill>
              <a:latin typeface="Arial Narrow"/>
            </a:rPr>
            <a:t>Values in bold are Prescriptive requirements for single-family/duplex.</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(1) On the line with the appropriate description: </a:t>
          </a:r>
        </a:p>
        <a:p>
          <a:pPr algn="l" rtl="0">
            <a:defRPr sz="1000"/>
          </a:pPr>
          <a:r>
            <a:rPr lang="en-US" sz="1000" b="0" i="0" u="none" strike="noStrike" baseline="0">
              <a:solidFill>
                <a:srgbClr val="000000"/>
              </a:solidFill>
              <a:latin typeface="Arial Narrow"/>
            </a:rPr>
            <a:t>- For components A-E, enter the </a:t>
          </a:r>
          <a:r>
            <a:rPr lang="en-US" sz="1000" b="0" i="0" u="sng" strike="noStrike" baseline="0">
              <a:solidFill>
                <a:srgbClr val="000000"/>
              </a:solidFill>
              <a:latin typeface="Arial Narrow"/>
            </a:rPr>
            <a:t>square footage</a:t>
          </a:r>
          <a:r>
            <a:rPr lang="en-US" sz="1000" b="0" i="0" u="none" strike="noStrike" baseline="0">
              <a:solidFill>
                <a:srgbClr val="000000"/>
              </a:solidFill>
              <a:latin typeface="Arial Narrow"/>
            </a:rPr>
            <a:t> for windows, skylights, sliding glass doors, opaque doors, opaque roof/ceiling (minus skylights), </a:t>
          </a:r>
        </a:p>
        <a:p>
          <a:pPr algn="l" rtl="0">
            <a:defRPr sz="1000"/>
          </a:pPr>
          <a:r>
            <a:rPr lang="en-US" sz="1000" b="0" i="0" u="none" strike="noStrike" baseline="0">
              <a:solidFill>
                <a:srgbClr val="000000"/>
              </a:solidFill>
              <a:latin typeface="Arial Narrow"/>
            </a:rPr>
            <a:t>opaque wall (minus windows and doors), floor over unheated space.</a:t>
          </a:r>
        </a:p>
        <a:p>
          <a:pPr algn="l" rtl="0">
            <a:defRPr sz="1000"/>
          </a:pPr>
          <a:r>
            <a:rPr lang="en-US" sz="1000" b="0" i="0" u="none" strike="noStrike" baseline="0">
              <a:solidFill>
                <a:srgbClr val="000000"/>
              </a:solidFill>
              <a:latin typeface="Arial Narrow"/>
            </a:rPr>
            <a:t>- For component F, enter the </a:t>
          </a:r>
          <a:r>
            <a:rPr lang="en-US" sz="1000" b="0" i="0" u="sng" strike="noStrike" baseline="0">
              <a:solidFill>
                <a:srgbClr val="000000"/>
              </a:solidFill>
              <a:latin typeface="Arial Narrow"/>
            </a:rPr>
            <a:t>linear feet of perimeter</a:t>
          </a:r>
          <a:r>
            <a:rPr lang="en-US" sz="1000" b="0" i="0" u="none" strike="noStrike" baseline="0">
              <a:solidFill>
                <a:srgbClr val="000000"/>
              </a:solidFill>
              <a:latin typeface="Arial Narrow"/>
            </a:rPr>
            <a:t> for slab-on-grade floor (less than two feet below grade), </a:t>
          </a:r>
          <a:r>
            <a:rPr lang="en-US" sz="1000" b="0" i="0" u="sng" strike="noStrike" baseline="0">
              <a:solidFill>
                <a:srgbClr val="000000"/>
              </a:solidFill>
              <a:latin typeface="Arial Narrow"/>
            </a:rPr>
            <a:t>not</a:t>
          </a:r>
          <a:r>
            <a:rPr lang="en-US" sz="1000" b="0" i="0" u="none" strike="noStrike" baseline="0">
              <a:solidFill>
                <a:srgbClr val="000000"/>
              </a:solidFill>
              <a:latin typeface="Arial Narrow"/>
            </a:rPr>
            <a:t> the square footage area of the slab. </a:t>
          </a:r>
        </a:p>
        <a:p>
          <a:pPr algn="l" rtl="0">
            <a:defRPr sz="1000"/>
          </a:pPr>
          <a:r>
            <a:rPr lang="en-US" sz="1000" b="0" i="0" u="none" strike="noStrike" baseline="0">
              <a:solidFill>
                <a:srgbClr val="000000"/>
              </a:solidFill>
              <a:latin typeface="Arial Narrow"/>
            </a:rPr>
            <a:t>- For component G, enter the </a:t>
          </a:r>
          <a:r>
            <a:rPr lang="en-US" sz="1000" b="0" i="0" u="sng" strike="noStrike" baseline="0">
              <a:solidFill>
                <a:srgbClr val="000000"/>
              </a:solidFill>
              <a:latin typeface="Arial Narrow"/>
            </a:rPr>
            <a:t>linear feet of perimeter</a:t>
          </a:r>
          <a:r>
            <a:rPr lang="en-US" sz="1000" b="0" i="0" u="none" strike="noStrike" baseline="0">
              <a:solidFill>
                <a:srgbClr val="000000"/>
              </a:solidFill>
              <a:latin typeface="Arial Narrow"/>
            </a:rPr>
            <a:t>  for basement floor (more than two feet below grade).  Do </a:t>
          </a:r>
          <a:r>
            <a:rPr lang="en-US" sz="1000" b="0" i="0" u="sng" strike="noStrike" baseline="0">
              <a:solidFill>
                <a:srgbClr val="000000"/>
              </a:solidFill>
              <a:latin typeface="Arial Narrow"/>
            </a:rPr>
            <a:t>not</a:t>
          </a:r>
          <a:r>
            <a:rPr lang="en-US" sz="1000" b="0" i="0" u="none" strike="noStrike" baseline="0">
              <a:solidFill>
                <a:srgbClr val="000000"/>
              </a:solidFill>
              <a:latin typeface="Arial Narrow"/>
            </a:rPr>
            <a:t> enter if the basement is unheated.</a:t>
          </a:r>
        </a:p>
        <a:p>
          <a:pPr algn="l" rtl="0">
            <a:defRPr sz="1000"/>
          </a:pPr>
          <a:r>
            <a:rPr lang="en-US" sz="1000" b="0" i="0" u="none" strike="noStrike" baseline="0">
              <a:solidFill>
                <a:srgbClr val="000000"/>
              </a:solidFill>
              <a:latin typeface="Arial Narrow"/>
            </a:rPr>
            <a:t>- For component H, enter the </a:t>
          </a:r>
          <a:r>
            <a:rPr lang="en-US" sz="1000" b="0" i="0" u="sng" strike="noStrike" baseline="0">
              <a:solidFill>
                <a:srgbClr val="000000"/>
              </a:solidFill>
              <a:latin typeface="Arial Narrow"/>
            </a:rPr>
            <a:t>volume in cubic feet</a:t>
          </a:r>
          <a:r>
            <a:rPr lang="en-US" sz="1000" b="0" i="0" u="none" strike="noStrike" baseline="0">
              <a:solidFill>
                <a:srgbClr val="000000"/>
              </a:solidFill>
              <a:latin typeface="Arial Narrow"/>
            </a:rPr>
            <a:t> of the interior heated space based on when the dwelling unit or portion thereof was or will be built.</a:t>
          </a:r>
        </a:p>
        <a:p>
          <a:pPr algn="l" rtl="0">
            <a:defRPr sz="1000"/>
          </a:pPr>
          <a:r>
            <a:rPr lang="en-US" sz="1000" b="0" i="0" u="none" strike="noStrike" baseline="0">
              <a:solidFill>
                <a:srgbClr val="000000"/>
              </a:solidFill>
              <a:latin typeface="Arial Narrow"/>
            </a:rPr>
            <a:t>        For glazing and doors, where U-factors different from those specified are used, enter those U-factors in the blanks provided for that category. For other components, where R-values different from those specified are used, enter that value and the corresponding U-factor or F-factor in the blanks provided in that category. For all new entries, multiply the U-factor or F-factor by the 46°F. design temperature difference (70°F. - 24°F.) to obtain the corresponding heat loss factor and enter that value in the Heat Loss Factor column.</a:t>
          </a: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(2) Multiply the heat loss factor by  component square feet (sq.ft), linear feet (lin.ft.) or cubic feet (cu.ft), as appropriate to obtain the component heat loss.</a:t>
          </a:r>
        </a:p>
        <a:p>
          <a:pPr algn="l" rtl="0">
            <a:defRPr sz="1000"/>
          </a:pPr>
          <a:r>
            <a:rPr lang="en-US" sz="1000" b="1" i="1" u="none" strike="noStrike" baseline="0">
              <a:solidFill>
                <a:srgbClr val="000000"/>
              </a:solidFill>
              <a:latin typeface="Arial Narrow"/>
            </a:rPr>
            <a:t>[Automated in the electronic version of this form.]</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(3) Add all entries to obtain the total which is the Design Heating Load (DHL).  </a:t>
          </a:r>
          <a:r>
            <a:rPr lang="en-US" sz="1000" b="1" i="1" u="none" strike="noStrike" baseline="0">
              <a:solidFill>
                <a:srgbClr val="000000"/>
              </a:solidFill>
              <a:latin typeface="Arial Narrow"/>
            </a:rPr>
            <a:t> [Automated in the electronic version of this form.]</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(4) Enter the heated floor area of the dwelling unit, then divide the DHL by the heated floor area to obtain the load on a square foot basis.</a:t>
          </a:r>
        </a:p>
        <a:p>
          <a:pPr algn="l" rtl="0">
            <a:defRPr sz="1000"/>
          </a:pPr>
          <a:r>
            <a:rPr lang="en-US" sz="1000" b="0" i="0" u="none" strike="noStrike" baseline="0">
              <a:solidFill>
                <a:srgbClr val="000000"/>
              </a:solidFill>
              <a:latin typeface="Arial Narrow"/>
            </a:rPr>
            <a:t>(</a:t>
          </a:r>
          <a:r>
            <a:rPr lang="en-US" sz="1000" b="1" i="0" u="none" strike="noStrike" baseline="0">
              <a:solidFill>
                <a:srgbClr val="000000"/>
              </a:solidFill>
              <a:latin typeface="Arial Narrow"/>
            </a:rPr>
            <a:t>Note that typical values for new construction are 8 Btuh/SF or 2.5 Watts/SF.)</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(5) To determine the allowable heating equipment output range:</a:t>
          </a:r>
        </a:p>
        <a:p>
          <a:pPr algn="l" rtl="0">
            <a:defRPr sz="1000"/>
          </a:pPr>
          <a:r>
            <a:rPr lang="en-US" sz="1000" b="0" i="0" u="none" strike="noStrike" baseline="0">
              <a:solidFill>
                <a:srgbClr val="000000"/>
              </a:solidFill>
              <a:latin typeface="Arial Narrow"/>
            </a:rPr>
            <a:t>- Multiply Design Heating Load (in either Btuh or Watts) by 1.0 to obtain minimum size required by the Building Code (Section 303.8)</a:t>
          </a:r>
        </a:p>
        <a:p>
          <a:pPr algn="l" rtl="0">
            <a:defRPr sz="1000"/>
          </a:pPr>
          <a:r>
            <a:rPr lang="en-US" sz="1000" b="0" i="0" u="none" strike="noStrike" baseline="0">
              <a:solidFill>
                <a:srgbClr val="000000"/>
              </a:solidFill>
              <a:latin typeface="Arial Narrow"/>
            </a:rPr>
            <a:t>- Multiply Design Heating Load (in either Btuh or Watts) by 1.5 to obtain maximum allowed by the Energy Code (Section </a:t>
          </a:r>
          <a:r>
            <a:rPr lang="en-US" sz="1000" b="0" i="0" u="none" strike="noStrike" baseline="0">
              <a:solidFill>
                <a:srgbClr val="000000"/>
              </a:solidFill>
              <a:latin typeface="Arial Narrow"/>
              <a:ea typeface="+mn-ea"/>
              <a:cs typeface="+mn-cs"/>
            </a:rPr>
            <a:t>503.2.2/1422/1431.2)</a:t>
          </a:r>
        </a:p>
        <a:p>
          <a:pPr algn="l" rtl="0">
            <a:defRPr sz="1000"/>
          </a:pPr>
          <a:r>
            <a:rPr lang="en-US" sz="1000" b="0" i="0" u="none" strike="noStrike" baseline="0">
              <a:solidFill>
                <a:srgbClr val="000000"/>
              </a:solidFill>
              <a:latin typeface="Arial Narrow"/>
            </a:rPr>
            <a:t>(Note that, for nonresidential buildings, there are no minimum Building Code requirements and the maximum Energy Code allowance is 150% of the DHL.)</a:t>
          </a:r>
        </a:p>
        <a:p>
          <a:pPr algn="l" rtl="0">
            <a:defRPr sz="1000"/>
          </a:pPr>
          <a:r>
            <a:rPr lang="en-US" sz="1000" b="1" i="1" u="none" strike="noStrike" baseline="0">
              <a:solidFill>
                <a:srgbClr val="000000"/>
              </a:solidFill>
              <a:latin typeface="Arial Narrow"/>
            </a:rPr>
            <a:t>[Automated in the electronic version of this form.]</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(6) Enter proposed equipment size (output) and efficiency.  The proposed equipment output must be within the minimum and maximum allowed.</a:t>
          </a:r>
        </a:p>
        <a:p>
          <a:pPr algn="l" rtl="0">
            <a:defRPr sz="1000"/>
          </a:pPr>
          <a:r>
            <a:rPr lang="en-US" sz="1000" b="1" i="0" u="none" strike="noStrike" baseline="0">
              <a:solidFill>
                <a:srgbClr val="000000"/>
              </a:solidFill>
              <a:latin typeface="Arial Narrow"/>
            </a:rPr>
            <a:t>Note that Energy Code Section 503.2.2, </a:t>
          </a:r>
        </a:p>
        <a:p>
          <a:pPr marL="0" indent="0" algn="l" rtl="0">
            <a:defRPr sz="1000"/>
          </a:pPr>
          <a:r>
            <a:rPr lang="en-US" sz="1000" b="1" i="0" u="none" strike="noStrike" baseline="0">
              <a:solidFill>
                <a:srgbClr val="000000"/>
              </a:solidFill>
              <a:latin typeface="Arial Narrow"/>
            </a:rPr>
            <a:t>- Exception 2 exempts natural gas- and oil-fired space heating equipment whose total rated space heating output in any one dwelling unit is 40,000 Btu/h or less from the sizing limit.</a:t>
          </a:r>
          <a:endParaRPr lang="en-US" sz="1000" b="1" i="0" u="none" strike="noStrike" baseline="0">
            <a:solidFill>
              <a:srgbClr val="000000"/>
            </a:solidFill>
            <a:latin typeface="Arial Narrow"/>
            <a:ea typeface="+mn-ea"/>
            <a:cs typeface="+mn-cs"/>
          </a:endParaRPr>
        </a:p>
        <a:p>
          <a:pPr marL="0" indent="0" algn="l" rtl="0">
            <a:defRPr sz="1000"/>
          </a:pPr>
          <a:r>
            <a:rPr lang="en-US" sz="1000" b="1" i="0" u="none" strike="noStrike" baseline="0">
              <a:solidFill>
                <a:srgbClr val="000000"/>
              </a:solidFill>
              <a:latin typeface="Arial Narrow"/>
              <a:ea typeface="+mn-ea"/>
              <a:cs typeface="+mn-cs"/>
            </a:rPr>
            <a:t>- Exception 4 exempts  electric resistance heaters under 2 kW from the sizing limit.</a:t>
          </a:r>
          <a:endParaRPr lang="en-US" sz="1000" b="1" i="0" u="none" strike="noStrike" baseline="0">
            <a:solidFill>
              <a:srgbClr val="000000"/>
            </a:solidFill>
            <a:latin typeface="Arial Narrow"/>
          </a:endParaRPr>
        </a:p>
        <a:p>
          <a:pPr algn="l" rtl="0">
            <a:defRPr sz="1000"/>
          </a:pPr>
          <a:r>
            <a:rPr lang="en-US" sz="1000" b="1" i="0" u="none" strike="noStrike" baseline="0">
              <a:solidFill>
                <a:srgbClr val="000000"/>
              </a:solidFill>
              <a:latin typeface="Arial Narrow"/>
            </a:rPr>
            <a:t>(Note that there are no exceptions from the 150% sizing limit for high-efficiency equipment or for any other systems, such as heat pumps.)</a:t>
          </a:r>
          <a:endParaRPr lang="en-US" sz="1000" b="0" i="0" u="none" strike="noStrike" baseline="0">
            <a:solidFill>
              <a:srgbClr val="000000"/>
            </a:solidFill>
            <a:latin typeface="Arial Narrow"/>
          </a:endParaRPr>
        </a:p>
        <a:p>
          <a:pPr algn="l" rtl="0">
            <a:defRPr sz="1000"/>
          </a:pPr>
          <a:endParaRPr lang="en-US" sz="1000" b="0" i="0" u="none" strike="noStrike" baseline="0">
            <a:solidFill>
              <a:srgbClr val="000000"/>
            </a:solidFill>
            <a:latin typeface="Arial Narrow"/>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3621</xdr:colOff>
          <xdr:row>2</xdr:row>
          <xdr:rowOff>177800</xdr:rowOff>
        </xdr:to>
        <xdr:sp macro="" textlink="">
          <xdr:nvSpPr>
            <xdr:cNvPr id="2049" name="Picture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E97F1-20CE-4647-9416-91340F8E2087}">
  <sheetPr>
    <pageSetUpPr fitToPage="1"/>
  </sheetPr>
  <dimension ref="A1:X120"/>
  <sheetViews>
    <sheetView tabSelected="1" topLeftCell="A43" zoomScale="163" workbookViewId="0">
      <selection activeCell="F62" sqref="F62"/>
    </sheetView>
  </sheetViews>
  <sheetFormatPr baseColWidth="10" defaultRowHeight="16" x14ac:dyDescent="0.2"/>
  <cols>
    <col min="1" max="1" width="7.5" customWidth="1"/>
    <col min="2" max="2" width="11" customWidth="1"/>
    <col min="3" max="3" width="4.6640625" customWidth="1"/>
    <col min="4" max="5" width="7.5" customWidth="1"/>
    <col min="6" max="6" width="6.83203125" customWidth="1"/>
    <col min="7" max="7" width="3.6640625" customWidth="1"/>
    <col min="8" max="8" width="4.1640625" customWidth="1"/>
    <col min="9" max="9" width="1.33203125" customWidth="1"/>
    <col min="10" max="10" width="5" style="24" customWidth="1"/>
    <col min="11" max="11" width="4.6640625" customWidth="1"/>
    <col min="12" max="12" width="4" customWidth="1"/>
    <col min="13" max="13" width="1.6640625" customWidth="1"/>
    <col min="14" max="14" width="10.5" customWidth="1"/>
    <col min="15" max="16" width="3" customWidth="1"/>
    <col min="17" max="17" width="7.33203125" customWidth="1"/>
    <col min="18" max="18" width="6.33203125" customWidth="1"/>
    <col min="19" max="257" width="7.5" customWidth="1"/>
    <col min="258" max="258" width="11" customWidth="1"/>
    <col min="259" max="259" width="4.6640625" customWidth="1"/>
    <col min="260" max="261" width="7.5" customWidth="1"/>
    <col min="262" max="262" width="6.83203125" customWidth="1"/>
    <col min="263" max="263" width="3.6640625" customWidth="1"/>
    <col min="264" max="264" width="4.1640625" customWidth="1"/>
    <col min="265" max="265" width="1.33203125" customWidth="1"/>
    <col min="266" max="266" width="5" customWidth="1"/>
    <col min="267" max="267" width="4.6640625" customWidth="1"/>
    <col min="268" max="268" width="4" customWidth="1"/>
    <col min="269" max="269" width="1.6640625" customWidth="1"/>
    <col min="270" max="270" width="10.5" customWidth="1"/>
    <col min="271" max="272" width="3" customWidth="1"/>
    <col min="273" max="273" width="7.33203125" customWidth="1"/>
    <col min="274" max="274" width="6.33203125" customWidth="1"/>
    <col min="275" max="513" width="7.5" customWidth="1"/>
    <col min="514" max="514" width="11" customWidth="1"/>
    <col min="515" max="515" width="4.6640625" customWidth="1"/>
    <col min="516" max="517" width="7.5" customWidth="1"/>
    <col min="518" max="518" width="6.83203125" customWidth="1"/>
    <col min="519" max="519" width="3.6640625" customWidth="1"/>
    <col min="520" max="520" width="4.1640625" customWidth="1"/>
    <col min="521" max="521" width="1.33203125" customWidth="1"/>
    <col min="522" max="522" width="5" customWidth="1"/>
    <col min="523" max="523" width="4.6640625" customWidth="1"/>
    <col min="524" max="524" width="4" customWidth="1"/>
    <col min="525" max="525" width="1.6640625" customWidth="1"/>
    <col min="526" max="526" width="10.5" customWidth="1"/>
    <col min="527" max="528" width="3" customWidth="1"/>
    <col min="529" max="529" width="7.33203125" customWidth="1"/>
    <col min="530" max="530" width="6.33203125" customWidth="1"/>
    <col min="531" max="769" width="7.5" customWidth="1"/>
    <col min="770" max="770" width="11" customWidth="1"/>
    <col min="771" max="771" width="4.6640625" customWidth="1"/>
    <col min="772" max="773" width="7.5" customWidth="1"/>
    <col min="774" max="774" width="6.83203125" customWidth="1"/>
    <col min="775" max="775" width="3.6640625" customWidth="1"/>
    <col min="776" max="776" width="4.1640625" customWidth="1"/>
    <col min="777" max="777" width="1.33203125" customWidth="1"/>
    <col min="778" max="778" width="5" customWidth="1"/>
    <col min="779" max="779" width="4.6640625" customWidth="1"/>
    <col min="780" max="780" width="4" customWidth="1"/>
    <col min="781" max="781" width="1.6640625" customWidth="1"/>
    <col min="782" max="782" width="10.5" customWidth="1"/>
    <col min="783" max="784" width="3" customWidth="1"/>
    <col min="785" max="785" width="7.33203125" customWidth="1"/>
    <col min="786" max="786" width="6.33203125" customWidth="1"/>
    <col min="787" max="1025" width="7.5" customWidth="1"/>
    <col min="1026" max="1026" width="11" customWidth="1"/>
    <col min="1027" max="1027" width="4.6640625" customWidth="1"/>
    <col min="1028" max="1029" width="7.5" customWidth="1"/>
    <col min="1030" max="1030" width="6.83203125" customWidth="1"/>
    <col min="1031" max="1031" width="3.6640625" customWidth="1"/>
    <col min="1032" max="1032" width="4.1640625" customWidth="1"/>
    <col min="1033" max="1033" width="1.33203125" customWidth="1"/>
    <col min="1034" max="1034" width="5" customWidth="1"/>
    <col min="1035" max="1035" width="4.6640625" customWidth="1"/>
    <col min="1036" max="1036" width="4" customWidth="1"/>
    <col min="1037" max="1037" width="1.6640625" customWidth="1"/>
    <col min="1038" max="1038" width="10.5" customWidth="1"/>
    <col min="1039" max="1040" width="3" customWidth="1"/>
    <col min="1041" max="1041" width="7.33203125" customWidth="1"/>
    <col min="1042" max="1042" width="6.33203125" customWidth="1"/>
    <col min="1043" max="1281" width="7.5" customWidth="1"/>
    <col min="1282" max="1282" width="11" customWidth="1"/>
    <col min="1283" max="1283" width="4.6640625" customWidth="1"/>
    <col min="1284" max="1285" width="7.5" customWidth="1"/>
    <col min="1286" max="1286" width="6.83203125" customWidth="1"/>
    <col min="1287" max="1287" width="3.6640625" customWidth="1"/>
    <col min="1288" max="1288" width="4.1640625" customWidth="1"/>
    <col min="1289" max="1289" width="1.33203125" customWidth="1"/>
    <col min="1290" max="1290" width="5" customWidth="1"/>
    <col min="1291" max="1291" width="4.6640625" customWidth="1"/>
    <col min="1292" max="1292" width="4" customWidth="1"/>
    <col min="1293" max="1293" width="1.6640625" customWidth="1"/>
    <col min="1294" max="1294" width="10.5" customWidth="1"/>
    <col min="1295" max="1296" width="3" customWidth="1"/>
    <col min="1297" max="1297" width="7.33203125" customWidth="1"/>
    <col min="1298" max="1298" width="6.33203125" customWidth="1"/>
    <col min="1299" max="1537" width="7.5" customWidth="1"/>
    <col min="1538" max="1538" width="11" customWidth="1"/>
    <col min="1539" max="1539" width="4.6640625" customWidth="1"/>
    <col min="1540" max="1541" width="7.5" customWidth="1"/>
    <col min="1542" max="1542" width="6.83203125" customWidth="1"/>
    <col min="1543" max="1543" width="3.6640625" customWidth="1"/>
    <col min="1544" max="1544" width="4.1640625" customWidth="1"/>
    <col min="1545" max="1545" width="1.33203125" customWidth="1"/>
    <col min="1546" max="1546" width="5" customWidth="1"/>
    <col min="1547" max="1547" width="4.6640625" customWidth="1"/>
    <col min="1548" max="1548" width="4" customWidth="1"/>
    <col min="1549" max="1549" width="1.6640625" customWidth="1"/>
    <col min="1550" max="1550" width="10.5" customWidth="1"/>
    <col min="1551" max="1552" width="3" customWidth="1"/>
    <col min="1553" max="1553" width="7.33203125" customWidth="1"/>
    <col min="1554" max="1554" width="6.33203125" customWidth="1"/>
    <col min="1555" max="1793" width="7.5" customWidth="1"/>
    <col min="1794" max="1794" width="11" customWidth="1"/>
    <col min="1795" max="1795" width="4.6640625" customWidth="1"/>
    <col min="1796" max="1797" width="7.5" customWidth="1"/>
    <col min="1798" max="1798" width="6.83203125" customWidth="1"/>
    <col min="1799" max="1799" width="3.6640625" customWidth="1"/>
    <col min="1800" max="1800" width="4.1640625" customWidth="1"/>
    <col min="1801" max="1801" width="1.33203125" customWidth="1"/>
    <col min="1802" max="1802" width="5" customWidth="1"/>
    <col min="1803" max="1803" width="4.6640625" customWidth="1"/>
    <col min="1804" max="1804" width="4" customWidth="1"/>
    <col min="1805" max="1805" width="1.6640625" customWidth="1"/>
    <col min="1806" max="1806" width="10.5" customWidth="1"/>
    <col min="1807" max="1808" width="3" customWidth="1"/>
    <col min="1809" max="1809" width="7.33203125" customWidth="1"/>
    <col min="1810" max="1810" width="6.33203125" customWidth="1"/>
    <col min="1811" max="2049" width="7.5" customWidth="1"/>
    <col min="2050" max="2050" width="11" customWidth="1"/>
    <col min="2051" max="2051" width="4.6640625" customWidth="1"/>
    <col min="2052" max="2053" width="7.5" customWidth="1"/>
    <col min="2054" max="2054" width="6.83203125" customWidth="1"/>
    <col min="2055" max="2055" width="3.6640625" customWidth="1"/>
    <col min="2056" max="2056" width="4.1640625" customWidth="1"/>
    <col min="2057" max="2057" width="1.33203125" customWidth="1"/>
    <col min="2058" max="2058" width="5" customWidth="1"/>
    <col min="2059" max="2059" width="4.6640625" customWidth="1"/>
    <col min="2060" max="2060" width="4" customWidth="1"/>
    <col min="2061" max="2061" width="1.6640625" customWidth="1"/>
    <col min="2062" max="2062" width="10.5" customWidth="1"/>
    <col min="2063" max="2064" width="3" customWidth="1"/>
    <col min="2065" max="2065" width="7.33203125" customWidth="1"/>
    <col min="2066" max="2066" width="6.33203125" customWidth="1"/>
    <col min="2067" max="2305" width="7.5" customWidth="1"/>
    <col min="2306" max="2306" width="11" customWidth="1"/>
    <col min="2307" max="2307" width="4.6640625" customWidth="1"/>
    <col min="2308" max="2309" width="7.5" customWidth="1"/>
    <col min="2310" max="2310" width="6.83203125" customWidth="1"/>
    <col min="2311" max="2311" width="3.6640625" customWidth="1"/>
    <col min="2312" max="2312" width="4.1640625" customWidth="1"/>
    <col min="2313" max="2313" width="1.33203125" customWidth="1"/>
    <col min="2314" max="2314" width="5" customWidth="1"/>
    <col min="2315" max="2315" width="4.6640625" customWidth="1"/>
    <col min="2316" max="2316" width="4" customWidth="1"/>
    <col min="2317" max="2317" width="1.6640625" customWidth="1"/>
    <col min="2318" max="2318" width="10.5" customWidth="1"/>
    <col min="2319" max="2320" width="3" customWidth="1"/>
    <col min="2321" max="2321" width="7.33203125" customWidth="1"/>
    <col min="2322" max="2322" width="6.33203125" customWidth="1"/>
    <col min="2323" max="2561" width="7.5" customWidth="1"/>
    <col min="2562" max="2562" width="11" customWidth="1"/>
    <col min="2563" max="2563" width="4.6640625" customWidth="1"/>
    <col min="2564" max="2565" width="7.5" customWidth="1"/>
    <col min="2566" max="2566" width="6.83203125" customWidth="1"/>
    <col min="2567" max="2567" width="3.6640625" customWidth="1"/>
    <col min="2568" max="2568" width="4.1640625" customWidth="1"/>
    <col min="2569" max="2569" width="1.33203125" customWidth="1"/>
    <col min="2570" max="2570" width="5" customWidth="1"/>
    <col min="2571" max="2571" width="4.6640625" customWidth="1"/>
    <col min="2572" max="2572" width="4" customWidth="1"/>
    <col min="2573" max="2573" width="1.6640625" customWidth="1"/>
    <col min="2574" max="2574" width="10.5" customWidth="1"/>
    <col min="2575" max="2576" width="3" customWidth="1"/>
    <col min="2577" max="2577" width="7.33203125" customWidth="1"/>
    <col min="2578" max="2578" width="6.33203125" customWidth="1"/>
    <col min="2579" max="2817" width="7.5" customWidth="1"/>
    <col min="2818" max="2818" width="11" customWidth="1"/>
    <col min="2819" max="2819" width="4.6640625" customWidth="1"/>
    <col min="2820" max="2821" width="7.5" customWidth="1"/>
    <col min="2822" max="2822" width="6.83203125" customWidth="1"/>
    <col min="2823" max="2823" width="3.6640625" customWidth="1"/>
    <col min="2824" max="2824" width="4.1640625" customWidth="1"/>
    <col min="2825" max="2825" width="1.33203125" customWidth="1"/>
    <col min="2826" max="2826" width="5" customWidth="1"/>
    <col min="2827" max="2827" width="4.6640625" customWidth="1"/>
    <col min="2828" max="2828" width="4" customWidth="1"/>
    <col min="2829" max="2829" width="1.6640625" customWidth="1"/>
    <col min="2830" max="2830" width="10.5" customWidth="1"/>
    <col min="2831" max="2832" width="3" customWidth="1"/>
    <col min="2833" max="2833" width="7.33203125" customWidth="1"/>
    <col min="2834" max="2834" width="6.33203125" customWidth="1"/>
    <col min="2835" max="3073" width="7.5" customWidth="1"/>
    <col min="3074" max="3074" width="11" customWidth="1"/>
    <col min="3075" max="3075" width="4.6640625" customWidth="1"/>
    <col min="3076" max="3077" width="7.5" customWidth="1"/>
    <col min="3078" max="3078" width="6.83203125" customWidth="1"/>
    <col min="3079" max="3079" width="3.6640625" customWidth="1"/>
    <col min="3080" max="3080" width="4.1640625" customWidth="1"/>
    <col min="3081" max="3081" width="1.33203125" customWidth="1"/>
    <col min="3082" max="3082" width="5" customWidth="1"/>
    <col min="3083" max="3083" width="4.6640625" customWidth="1"/>
    <col min="3084" max="3084" width="4" customWidth="1"/>
    <col min="3085" max="3085" width="1.6640625" customWidth="1"/>
    <col min="3086" max="3086" width="10.5" customWidth="1"/>
    <col min="3087" max="3088" width="3" customWidth="1"/>
    <col min="3089" max="3089" width="7.33203125" customWidth="1"/>
    <col min="3090" max="3090" width="6.33203125" customWidth="1"/>
    <col min="3091" max="3329" width="7.5" customWidth="1"/>
    <col min="3330" max="3330" width="11" customWidth="1"/>
    <col min="3331" max="3331" width="4.6640625" customWidth="1"/>
    <col min="3332" max="3333" width="7.5" customWidth="1"/>
    <col min="3334" max="3334" width="6.83203125" customWidth="1"/>
    <col min="3335" max="3335" width="3.6640625" customWidth="1"/>
    <col min="3336" max="3336" width="4.1640625" customWidth="1"/>
    <col min="3337" max="3337" width="1.33203125" customWidth="1"/>
    <col min="3338" max="3338" width="5" customWidth="1"/>
    <col min="3339" max="3339" width="4.6640625" customWidth="1"/>
    <col min="3340" max="3340" width="4" customWidth="1"/>
    <col min="3341" max="3341" width="1.6640625" customWidth="1"/>
    <col min="3342" max="3342" width="10.5" customWidth="1"/>
    <col min="3343" max="3344" width="3" customWidth="1"/>
    <col min="3345" max="3345" width="7.33203125" customWidth="1"/>
    <col min="3346" max="3346" width="6.33203125" customWidth="1"/>
    <col min="3347" max="3585" width="7.5" customWidth="1"/>
    <col min="3586" max="3586" width="11" customWidth="1"/>
    <col min="3587" max="3587" width="4.6640625" customWidth="1"/>
    <col min="3588" max="3589" width="7.5" customWidth="1"/>
    <col min="3590" max="3590" width="6.83203125" customWidth="1"/>
    <col min="3591" max="3591" width="3.6640625" customWidth="1"/>
    <col min="3592" max="3592" width="4.1640625" customWidth="1"/>
    <col min="3593" max="3593" width="1.33203125" customWidth="1"/>
    <col min="3594" max="3594" width="5" customWidth="1"/>
    <col min="3595" max="3595" width="4.6640625" customWidth="1"/>
    <col min="3596" max="3596" width="4" customWidth="1"/>
    <col min="3597" max="3597" width="1.6640625" customWidth="1"/>
    <col min="3598" max="3598" width="10.5" customWidth="1"/>
    <col min="3599" max="3600" width="3" customWidth="1"/>
    <col min="3601" max="3601" width="7.33203125" customWidth="1"/>
    <col min="3602" max="3602" width="6.33203125" customWidth="1"/>
    <col min="3603" max="3841" width="7.5" customWidth="1"/>
    <col min="3842" max="3842" width="11" customWidth="1"/>
    <col min="3843" max="3843" width="4.6640625" customWidth="1"/>
    <col min="3844" max="3845" width="7.5" customWidth="1"/>
    <col min="3846" max="3846" width="6.83203125" customWidth="1"/>
    <col min="3847" max="3847" width="3.6640625" customWidth="1"/>
    <col min="3848" max="3848" width="4.1640625" customWidth="1"/>
    <col min="3849" max="3849" width="1.33203125" customWidth="1"/>
    <col min="3850" max="3850" width="5" customWidth="1"/>
    <col min="3851" max="3851" width="4.6640625" customWidth="1"/>
    <col min="3852" max="3852" width="4" customWidth="1"/>
    <col min="3853" max="3853" width="1.6640625" customWidth="1"/>
    <col min="3854" max="3854" width="10.5" customWidth="1"/>
    <col min="3855" max="3856" width="3" customWidth="1"/>
    <col min="3857" max="3857" width="7.33203125" customWidth="1"/>
    <col min="3858" max="3858" width="6.33203125" customWidth="1"/>
    <col min="3859" max="4097" width="7.5" customWidth="1"/>
    <col min="4098" max="4098" width="11" customWidth="1"/>
    <col min="4099" max="4099" width="4.6640625" customWidth="1"/>
    <col min="4100" max="4101" width="7.5" customWidth="1"/>
    <col min="4102" max="4102" width="6.83203125" customWidth="1"/>
    <col min="4103" max="4103" width="3.6640625" customWidth="1"/>
    <col min="4104" max="4104" width="4.1640625" customWidth="1"/>
    <col min="4105" max="4105" width="1.33203125" customWidth="1"/>
    <col min="4106" max="4106" width="5" customWidth="1"/>
    <col min="4107" max="4107" width="4.6640625" customWidth="1"/>
    <col min="4108" max="4108" width="4" customWidth="1"/>
    <col min="4109" max="4109" width="1.6640625" customWidth="1"/>
    <col min="4110" max="4110" width="10.5" customWidth="1"/>
    <col min="4111" max="4112" width="3" customWidth="1"/>
    <col min="4113" max="4113" width="7.33203125" customWidth="1"/>
    <col min="4114" max="4114" width="6.33203125" customWidth="1"/>
    <col min="4115" max="4353" width="7.5" customWidth="1"/>
    <col min="4354" max="4354" width="11" customWidth="1"/>
    <col min="4355" max="4355" width="4.6640625" customWidth="1"/>
    <col min="4356" max="4357" width="7.5" customWidth="1"/>
    <col min="4358" max="4358" width="6.83203125" customWidth="1"/>
    <col min="4359" max="4359" width="3.6640625" customWidth="1"/>
    <col min="4360" max="4360" width="4.1640625" customWidth="1"/>
    <col min="4361" max="4361" width="1.33203125" customWidth="1"/>
    <col min="4362" max="4362" width="5" customWidth="1"/>
    <col min="4363" max="4363" width="4.6640625" customWidth="1"/>
    <col min="4364" max="4364" width="4" customWidth="1"/>
    <col min="4365" max="4365" width="1.6640625" customWidth="1"/>
    <col min="4366" max="4366" width="10.5" customWidth="1"/>
    <col min="4367" max="4368" width="3" customWidth="1"/>
    <col min="4369" max="4369" width="7.33203125" customWidth="1"/>
    <col min="4370" max="4370" width="6.33203125" customWidth="1"/>
    <col min="4371" max="4609" width="7.5" customWidth="1"/>
    <col min="4610" max="4610" width="11" customWidth="1"/>
    <col min="4611" max="4611" width="4.6640625" customWidth="1"/>
    <col min="4612" max="4613" width="7.5" customWidth="1"/>
    <col min="4614" max="4614" width="6.83203125" customWidth="1"/>
    <col min="4615" max="4615" width="3.6640625" customWidth="1"/>
    <col min="4616" max="4616" width="4.1640625" customWidth="1"/>
    <col min="4617" max="4617" width="1.33203125" customWidth="1"/>
    <col min="4618" max="4618" width="5" customWidth="1"/>
    <col min="4619" max="4619" width="4.6640625" customWidth="1"/>
    <col min="4620" max="4620" width="4" customWidth="1"/>
    <col min="4621" max="4621" width="1.6640625" customWidth="1"/>
    <col min="4622" max="4622" width="10.5" customWidth="1"/>
    <col min="4623" max="4624" width="3" customWidth="1"/>
    <col min="4625" max="4625" width="7.33203125" customWidth="1"/>
    <col min="4626" max="4626" width="6.33203125" customWidth="1"/>
    <col min="4627" max="4865" width="7.5" customWidth="1"/>
    <col min="4866" max="4866" width="11" customWidth="1"/>
    <col min="4867" max="4867" width="4.6640625" customWidth="1"/>
    <col min="4868" max="4869" width="7.5" customWidth="1"/>
    <col min="4870" max="4870" width="6.83203125" customWidth="1"/>
    <col min="4871" max="4871" width="3.6640625" customWidth="1"/>
    <col min="4872" max="4872" width="4.1640625" customWidth="1"/>
    <col min="4873" max="4873" width="1.33203125" customWidth="1"/>
    <col min="4874" max="4874" width="5" customWidth="1"/>
    <col min="4875" max="4875" width="4.6640625" customWidth="1"/>
    <col min="4876" max="4876" width="4" customWidth="1"/>
    <col min="4877" max="4877" width="1.6640625" customWidth="1"/>
    <col min="4878" max="4878" width="10.5" customWidth="1"/>
    <col min="4879" max="4880" width="3" customWidth="1"/>
    <col min="4881" max="4881" width="7.33203125" customWidth="1"/>
    <col min="4882" max="4882" width="6.33203125" customWidth="1"/>
    <col min="4883" max="5121" width="7.5" customWidth="1"/>
    <col min="5122" max="5122" width="11" customWidth="1"/>
    <col min="5123" max="5123" width="4.6640625" customWidth="1"/>
    <col min="5124" max="5125" width="7.5" customWidth="1"/>
    <col min="5126" max="5126" width="6.83203125" customWidth="1"/>
    <col min="5127" max="5127" width="3.6640625" customWidth="1"/>
    <col min="5128" max="5128" width="4.1640625" customWidth="1"/>
    <col min="5129" max="5129" width="1.33203125" customWidth="1"/>
    <col min="5130" max="5130" width="5" customWidth="1"/>
    <col min="5131" max="5131" width="4.6640625" customWidth="1"/>
    <col min="5132" max="5132" width="4" customWidth="1"/>
    <col min="5133" max="5133" width="1.6640625" customWidth="1"/>
    <col min="5134" max="5134" width="10.5" customWidth="1"/>
    <col min="5135" max="5136" width="3" customWidth="1"/>
    <col min="5137" max="5137" width="7.33203125" customWidth="1"/>
    <col min="5138" max="5138" width="6.33203125" customWidth="1"/>
    <col min="5139" max="5377" width="7.5" customWidth="1"/>
    <col min="5378" max="5378" width="11" customWidth="1"/>
    <col min="5379" max="5379" width="4.6640625" customWidth="1"/>
    <col min="5380" max="5381" width="7.5" customWidth="1"/>
    <col min="5382" max="5382" width="6.83203125" customWidth="1"/>
    <col min="5383" max="5383" width="3.6640625" customWidth="1"/>
    <col min="5384" max="5384" width="4.1640625" customWidth="1"/>
    <col min="5385" max="5385" width="1.33203125" customWidth="1"/>
    <col min="5386" max="5386" width="5" customWidth="1"/>
    <col min="5387" max="5387" width="4.6640625" customWidth="1"/>
    <col min="5388" max="5388" width="4" customWidth="1"/>
    <col min="5389" max="5389" width="1.6640625" customWidth="1"/>
    <col min="5390" max="5390" width="10.5" customWidth="1"/>
    <col min="5391" max="5392" width="3" customWidth="1"/>
    <col min="5393" max="5393" width="7.33203125" customWidth="1"/>
    <col min="5394" max="5394" width="6.33203125" customWidth="1"/>
    <col min="5395" max="5633" width="7.5" customWidth="1"/>
    <col min="5634" max="5634" width="11" customWidth="1"/>
    <col min="5635" max="5635" width="4.6640625" customWidth="1"/>
    <col min="5636" max="5637" width="7.5" customWidth="1"/>
    <col min="5638" max="5638" width="6.83203125" customWidth="1"/>
    <col min="5639" max="5639" width="3.6640625" customWidth="1"/>
    <col min="5640" max="5640" width="4.1640625" customWidth="1"/>
    <col min="5641" max="5641" width="1.33203125" customWidth="1"/>
    <col min="5642" max="5642" width="5" customWidth="1"/>
    <col min="5643" max="5643" width="4.6640625" customWidth="1"/>
    <col min="5644" max="5644" width="4" customWidth="1"/>
    <col min="5645" max="5645" width="1.6640625" customWidth="1"/>
    <col min="5646" max="5646" width="10.5" customWidth="1"/>
    <col min="5647" max="5648" width="3" customWidth="1"/>
    <col min="5649" max="5649" width="7.33203125" customWidth="1"/>
    <col min="5650" max="5650" width="6.33203125" customWidth="1"/>
    <col min="5651" max="5889" width="7.5" customWidth="1"/>
    <col min="5890" max="5890" width="11" customWidth="1"/>
    <col min="5891" max="5891" width="4.6640625" customWidth="1"/>
    <col min="5892" max="5893" width="7.5" customWidth="1"/>
    <col min="5894" max="5894" width="6.83203125" customWidth="1"/>
    <col min="5895" max="5895" width="3.6640625" customWidth="1"/>
    <col min="5896" max="5896" width="4.1640625" customWidth="1"/>
    <col min="5897" max="5897" width="1.33203125" customWidth="1"/>
    <col min="5898" max="5898" width="5" customWidth="1"/>
    <col min="5899" max="5899" width="4.6640625" customWidth="1"/>
    <col min="5900" max="5900" width="4" customWidth="1"/>
    <col min="5901" max="5901" width="1.6640625" customWidth="1"/>
    <col min="5902" max="5902" width="10.5" customWidth="1"/>
    <col min="5903" max="5904" width="3" customWidth="1"/>
    <col min="5905" max="5905" width="7.33203125" customWidth="1"/>
    <col min="5906" max="5906" width="6.33203125" customWidth="1"/>
    <col min="5907" max="6145" width="7.5" customWidth="1"/>
    <col min="6146" max="6146" width="11" customWidth="1"/>
    <col min="6147" max="6147" width="4.6640625" customWidth="1"/>
    <col min="6148" max="6149" width="7.5" customWidth="1"/>
    <col min="6150" max="6150" width="6.83203125" customWidth="1"/>
    <col min="6151" max="6151" width="3.6640625" customWidth="1"/>
    <col min="6152" max="6152" width="4.1640625" customWidth="1"/>
    <col min="6153" max="6153" width="1.33203125" customWidth="1"/>
    <col min="6154" max="6154" width="5" customWidth="1"/>
    <col min="6155" max="6155" width="4.6640625" customWidth="1"/>
    <col min="6156" max="6156" width="4" customWidth="1"/>
    <col min="6157" max="6157" width="1.6640625" customWidth="1"/>
    <col min="6158" max="6158" width="10.5" customWidth="1"/>
    <col min="6159" max="6160" width="3" customWidth="1"/>
    <col min="6161" max="6161" width="7.33203125" customWidth="1"/>
    <col min="6162" max="6162" width="6.33203125" customWidth="1"/>
    <col min="6163" max="6401" width="7.5" customWidth="1"/>
    <col min="6402" max="6402" width="11" customWidth="1"/>
    <col min="6403" max="6403" width="4.6640625" customWidth="1"/>
    <col min="6404" max="6405" width="7.5" customWidth="1"/>
    <col min="6406" max="6406" width="6.83203125" customWidth="1"/>
    <col min="6407" max="6407" width="3.6640625" customWidth="1"/>
    <col min="6408" max="6408" width="4.1640625" customWidth="1"/>
    <col min="6409" max="6409" width="1.33203125" customWidth="1"/>
    <col min="6410" max="6410" width="5" customWidth="1"/>
    <col min="6411" max="6411" width="4.6640625" customWidth="1"/>
    <col min="6412" max="6412" width="4" customWidth="1"/>
    <col min="6413" max="6413" width="1.6640625" customWidth="1"/>
    <col min="6414" max="6414" width="10.5" customWidth="1"/>
    <col min="6415" max="6416" width="3" customWidth="1"/>
    <col min="6417" max="6417" width="7.33203125" customWidth="1"/>
    <col min="6418" max="6418" width="6.33203125" customWidth="1"/>
    <col min="6419" max="6657" width="7.5" customWidth="1"/>
    <col min="6658" max="6658" width="11" customWidth="1"/>
    <col min="6659" max="6659" width="4.6640625" customWidth="1"/>
    <col min="6660" max="6661" width="7.5" customWidth="1"/>
    <col min="6662" max="6662" width="6.83203125" customWidth="1"/>
    <col min="6663" max="6663" width="3.6640625" customWidth="1"/>
    <col min="6664" max="6664" width="4.1640625" customWidth="1"/>
    <col min="6665" max="6665" width="1.33203125" customWidth="1"/>
    <col min="6666" max="6666" width="5" customWidth="1"/>
    <col min="6667" max="6667" width="4.6640625" customWidth="1"/>
    <col min="6668" max="6668" width="4" customWidth="1"/>
    <col min="6669" max="6669" width="1.6640625" customWidth="1"/>
    <col min="6670" max="6670" width="10.5" customWidth="1"/>
    <col min="6671" max="6672" width="3" customWidth="1"/>
    <col min="6673" max="6673" width="7.33203125" customWidth="1"/>
    <col min="6674" max="6674" width="6.33203125" customWidth="1"/>
    <col min="6675" max="6913" width="7.5" customWidth="1"/>
    <col min="6914" max="6914" width="11" customWidth="1"/>
    <col min="6915" max="6915" width="4.6640625" customWidth="1"/>
    <col min="6916" max="6917" width="7.5" customWidth="1"/>
    <col min="6918" max="6918" width="6.83203125" customWidth="1"/>
    <col min="6919" max="6919" width="3.6640625" customWidth="1"/>
    <col min="6920" max="6920" width="4.1640625" customWidth="1"/>
    <col min="6921" max="6921" width="1.33203125" customWidth="1"/>
    <col min="6922" max="6922" width="5" customWidth="1"/>
    <col min="6923" max="6923" width="4.6640625" customWidth="1"/>
    <col min="6924" max="6924" width="4" customWidth="1"/>
    <col min="6925" max="6925" width="1.6640625" customWidth="1"/>
    <col min="6926" max="6926" width="10.5" customWidth="1"/>
    <col min="6927" max="6928" width="3" customWidth="1"/>
    <col min="6929" max="6929" width="7.33203125" customWidth="1"/>
    <col min="6930" max="6930" width="6.33203125" customWidth="1"/>
    <col min="6931" max="7169" width="7.5" customWidth="1"/>
    <col min="7170" max="7170" width="11" customWidth="1"/>
    <col min="7171" max="7171" width="4.6640625" customWidth="1"/>
    <col min="7172" max="7173" width="7.5" customWidth="1"/>
    <col min="7174" max="7174" width="6.83203125" customWidth="1"/>
    <col min="7175" max="7175" width="3.6640625" customWidth="1"/>
    <col min="7176" max="7176" width="4.1640625" customWidth="1"/>
    <col min="7177" max="7177" width="1.33203125" customWidth="1"/>
    <col min="7178" max="7178" width="5" customWidth="1"/>
    <col min="7179" max="7179" width="4.6640625" customWidth="1"/>
    <col min="7180" max="7180" width="4" customWidth="1"/>
    <col min="7181" max="7181" width="1.6640625" customWidth="1"/>
    <col min="7182" max="7182" width="10.5" customWidth="1"/>
    <col min="7183" max="7184" width="3" customWidth="1"/>
    <col min="7185" max="7185" width="7.33203125" customWidth="1"/>
    <col min="7186" max="7186" width="6.33203125" customWidth="1"/>
    <col min="7187" max="7425" width="7.5" customWidth="1"/>
    <col min="7426" max="7426" width="11" customWidth="1"/>
    <col min="7427" max="7427" width="4.6640625" customWidth="1"/>
    <col min="7428" max="7429" width="7.5" customWidth="1"/>
    <col min="7430" max="7430" width="6.83203125" customWidth="1"/>
    <col min="7431" max="7431" width="3.6640625" customWidth="1"/>
    <col min="7432" max="7432" width="4.1640625" customWidth="1"/>
    <col min="7433" max="7433" width="1.33203125" customWidth="1"/>
    <col min="7434" max="7434" width="5" customWidth="1"/>
    <col min="7435" max="7435" width="4.6640625" customWidth="1"/>
    <col min="7436" max="7436" width="4" customWidth="1"/>
    <col min="7437" max="7437" width="1.6640625" customWidth="1"/>
    <col min="7438" max="7438" width="10.5" customWidth="1"/>
    <col min="7439" max="7440" width="3" customWidth="1"/>
    <col min="7441" max="7441" width="7.33203125" customWidth="1"/>
    <col min="7442" max="7442" width="6.33203125" customWidth="1"/>
    <col min="7443" max="7681" width="7.5" customWidth="1"/>
    <col min="7682" max="7682" width="11" customWidth="1"/>
    <col min="7683" max="7683" width="4.6640625" customWidth="1"/>
    <col min="7684" max="7685" width="7.5" customWidth="1"/>
    <col min="7686" max="7686" width="6.83203125" customWidth="1"/>
    <col min="7687" max="7687" width="3.6640625" customWidth="1"/>
    <col min="7688" max="7688" width="4.1640625" customWidth="1"/>
    <col min="7689" max="7689" width="1.33203125" customWidth="1"/>
    <col min="7690" max="7690" width="5" customWidth="1"/>
    <col min="7691" max="7691" width="4.6640625" customWidth="1"/>
    <col min="7692" max="7692" width="4" customWidth="1"/>
    <col min="7693" max="7693" width="1.6640625" customWidth="1"/>
    <col min="7694" max="7694" width="10.5" customWidth="1"/>
    <col min="7695" max="7696" width="3" customWidth="1"/>
    <col min="7697" max="7697" width="7.33203125" customWidth="1"/>
    <col min="7698" max="7698" width="6.33203125" customWidth="1"/>
    <col min="7699" max="7937" width="7.5" customWidth="1"/>
    <col min="7938" max="7938" width="11" customWidth="1"/>
    <col min="7939" max="7939" width="4.6640625" customWidth="1"/>
    <col min="7940" max="7941" width="7.5" customWidth="1"/>
    <col min="7942" max="7942" width="6.83203125" customWidth="1"/>
    <col min="7943" max="7943" width="3.6640625" customWidth="1"/>
    <col min="7944" max="7944" width="4.1640625" customWidth="1"/>
    <col min="7945" max="7945" width="1.33203125" customWidth="1"/>
    <col min="7946" max="7946" width="5" customWidth="1"/>
    <col min="7947" max="7947" width="4.6640625" customWidth="1"/>
    <col min="7948" max="7948" width="4" customWidth="1"/>
    <col min="7949" max="7949" width="1.6640625" customWidth="1"/>
    <col min="7950" max="7950" width="10.5" customWidth="1"/>
    <col min="7951" max="7952" width="3" customWidth="1"/>
    <col min="7953" max="7953" width="7.33203125" customWidth="1"/>
    <col min="7954" max="7954" width="6.33203125" customWidth="1"/>
    <col min="7955" max="8193" width="7.5" customWidth="1"/>
    <col min="8194" max="8194" width="11" customWidth="1"/>
    <col min="8195" max="8195" width="4.6640625" customWidth="1"/>
    <col min="8196" max="8197" width="7.5" customWidth="1"/>
    <col min="8198" max="8198" width="6.83203125" customWidth="1"/>
    <col min="8199" max="8199" width="3.6640625" customWidth="1"/>
    <col min="8200" max="8200" width="4.1640625" customWidth="1"/>
    <col min="8201" max="8201" width="1.33203125" customWidth="1"/>
    <col min="8202" max="8202" width="5" customWidth="1"/>
    <col min="8203" max="8203" width="4.6640625" customWidth="1"/>
    <col min="8204" max="8204" width="4" customWidth="1"/>
    <col min="8205" max="8205" width="1.6640625" customWidth="1"/>
    <col min="8206" max="8206" width="10.5" customWidth="1"/>
    <col min="8207" max="8208" width="3" customWidth="1"/>
    <col min="8209" max="8209" width="7.33203125" customWidth="1"/>
    <col min="8210" max="8210" width="6.33203125" customWidth="1"/>
    <col min="8211" max="8449" width="7.5" customWidth="1"/>
    <col min="8450" max="8450" width="11" customWidth="1"/>
    <col min="8451" max="8451" width="4.6640625" customWidth="1"/>
    <col min="8452" max="8453" width="7.5" customWidth="1"/>
    <col min="8454" max="8454" width="6.83203125" customWidth="1"/>
    <col min="8455" max="8455" width="3.6640625" customWidth="1"/>
    <col min="8456" max="8456" width="4.1640625" customWidth="1"/>
    <col min="8457" max="8457" width="1.33203125" customWidth="1"/>
    <col min="8458" max="8458" width="5" customWidth="1"/>
    <col min="8459" max="8459" width="4.6640625" customWidth="1"/>
    <col min="8460" max="8460" width="4" customWidth="1"/>
    <col min="8461" max="8461" width="1.6640625" customWidth="1"/>
    <col min="8462" max="8462" width="10.5" customWidth="1"/>
    <col min="8463" max="8464" width="3" customWidth="1"/>
    <col min="8465" max="8465" width="7.33203125" customWidth="1"/>
    <col min="8466" max="8466" width="6.33203125" customWidth="1"/>
    <col min="8467" max="8705" width="7.5" customWidth="1"/>
    <col min="8706" max="8706" width="11" customWidth="1"/>
    <col min="8707" max="8707" width="4.6640625" customWidth="1"/>
    <col min="8708" max="8709" width="7.5" customWidth="1"/>
    <col min="8710" max="8710" width="6.83203125" customWidth="1"/>
    <col min="8711" max="8711" width="3.6640625" customWidth="1"/>
    <col min="8712" max="8712" width="4.1640625" customWidth="1"/>
    <col min="8713" max="8713" width="1.33203125" customWidth="1"/>
    <col min="8714" max="8714" width="5" customWidth="1"/>
    <col min="8715" max="8715" width="4.6640625" customWidth="1"/>
    <col min="8716" max="8716" width="4" customWidth="1"/>
    <col min="8717" max="8717" width="1.6640625" customWidth="1"/>
    <col min="8718" max="8718" width="10.5" customWidth="1"/>
    <col min="8719" max="8720" width="3" customWidth="1"/>
    <col min="8721" max="8721" width="7.33203125" customWidth="1"/>
    <col min="8722" max="8722" width="6.33203125" customWidth="1"/>
    <col min="8723" max="8961" width="7.5" customWidth="1"/>
    <col min="8962" max="8962" width="11" customWidth="1"/>
    <col min="8963" max="8963" width="4.6640625" customWidth="1"/>
    <col min="8964" max="8965" width="7.5" customWidth="1"/>
    <col min="8966" max="8966" width="6.83203125" customWidth="1"/>
    <col min="8967" max="8967" width="3.6640625" customWidth="1"/>
    <col min="8968" max="8968" width="4.1640625" customWidth="1"/>
    <col min="8969" max="8969" width="1.33203125" customWidth="1"/>
    <col min="8970" max="8970" width="5" customWidth="1"/>
    <col min="8971" max="8971" width="4.6640625" customWidth="1"/>
    <col min="8972" max="8972" width="4" customWidth="1"/>
    <col min="8973" max="8973" width="1.6640625" customWidth="1"/>
    <col min="8974" max="8974" width="10.5" customWidth="1"/>
    <col min="8975" max="8976" width="3" customWidth="1"/>
    <col min="8977" max="8977" width="7.33203125" customWidth="1"/>
    <col min="8978" max="8978" width="6.33203125" customWidth="1"/>
    <col min="8979" max="9217" width="7.5" customWidth="1"/>
    <col min="9218" max="9218" width="11" customWidth="1"/>
    <col min="9219" max="9219" width="4.6640625" customWidth="1"/>
    <col min="9220" max="9221" width="7.5" customWidth="1"/>
    <col min="9222" max="9222" width="6.83203125" customWidth="1"/>
    <col min="9223" max="9223" width="3.6640625" customWidth="1"/>
    <col min="9224" max="9224" width="4.1640625" customWidth="1"/>
    <col min="9225" max="9225" width="1.33203125" customWidth="1"/>
    <col min="9226" max="9226" width="5" customWidth="1"/>
    <col min="9227" max="9227" width="4.6640625" customWidth="1"/>
    <col min="9228" max="9228" width="4" customWidth="1"/>
    <col min="9229" max="9229" width="1.6640625" customWidth="1"/>
    <col min="9230" max="9230" width="10.5" customWidth="1"/>
    <col min="9231" max="9232" width="3" customWidth="1"/>
    <col min="9233" max="9233" width="7.33203125" customWidth="1"/>
    <col min="9234" max="9234" width="6.33203125" customWidth="1"/>
    <col min="9235" max="9473" width="7.5" customWidth="1"/>
    <col min="9474" max="9474" width="11" customWidth="1"/>
    <col min="9475" max="9475" width="4.6640625" customWidth="1"/>
    <col min="9476" max="9477" width="7.5" customWidth="1"/>
    <col min="9478" max="9478" width="6.83203125" customWidth="1"/>
    <col min="9479" max="9479" width="3.6640625" customWidth="1"/>
    <col min="9480" max="9480" width="4.1640625" customWidth="1"/>
    <col min="9481" max="9481" width="1.33203125" customWidth="1"/>
    <col min="9482" max="9482" width="5" customWidth="1"/>
    <col min="9483" max="9483" width="4.6640625" customWidth="1"/>
    <col min="9484" max="9484" width="4" customWidth="1"/>
    <col min="9485" max="9485" width="1.6640625" customWidth="1"/>
    <col min="9486" max="9486" width="10.5" customWidth="1"/>
    <col min="9487" max="9488" width="3" customWidth="1"/>
    <col min="9489" max="9489" width="7.33203125" customWidth="1"/>
    <col min="9490" max="9490" width="6.33203125" customWidth="1"/>
    <col min="9491" max="9729" width="7.5" customWidth="1"/>
    <col min="9730" max="9730" width="11" customWidth="1"/>
    <col min="9731" max="9731" width="4.6640625" customWidth="1"/>
    <col min="9732" max="9733" width="7.5" customWidth="1"/>
    <col min="9734" max="9734" width="6.83203125" customWidth="1"/>
    <col min="9735" max="9735" width="3.6640625" customWidth="1"/>
    <col min="9736" max="9736" width="4.1640625" customWidth="1"/>
    <col min="9737" max="9737" width="1.33203125" customWidth="1"/>
    <col min="9738" max="9738" width="5" customWidth="1"/>
    <col min="9739" max="9739" width="4.6640625" customWidth="1"/>
    <col min="9740" max="9740" width="4" customWidth="1"/>
    <col min="9741" max="9741" width="1.6640625" customWidth="1"/>
    <col min="9742" max="9742" width="10.5" customWidth="1"/>
    <col min="9743" max="9744" width="3" customWidth="1"/>
    <col min="9745" max="9745" width="7.33203125" customWidth="1"/>
    <col min="9746" max="9746" width="6.33203125" customWidth="1"/>
    <col min="9747" max="9985" width="7.5" customWidth="1"/>
    <col min="9986" max="9986" width="11" customWidth="1"/>
    <col min="9987" max="9987" width="4.6640625" customWidth="1"/>
    <col min="9988" max="9989" width="7.5" customWidth="1"/>
    <col min="9990" max="9990" width="6.83203125" customWidth="1"/>
    <col min="9991" max="9991" width="3.6640625" customWidth="1"/>
    <col min="9992" max="9992" width="4.1640625" customWidth="1"/>
    <col min="9993" max="9993" width="1.33203125" customWidth="1"/>
    <col min="9994" max="9994" width="5" customWidth="1"/>
    <col min="9995" max="9995" width="4.6640625" customWidth="1"/>
    <col min="9996" max="9996" width="4" customWidth="1"/>
    <col min="9997" max="9997" width="1.6640625" customWidth="1"/>
    <col min="9998" max="9998" width="10.5" customWidth="1"/>
    <col min="9999" max="10000" width="3" customWidth="1"/>
    <col min="10001" max="10001" width="7.33203125" customWidth="1"/>
    <col min="10002" max="10002" width="6.33203125" customWidth="1"/>
    <col min="10003" max="10241" width="7.5" customWidth="1"/>
    <col min="10242" max="10242" width="11" customWidth="1"/>
    <col min="10243" max="10243" width="4.6640625" customWidth="1"/>
    <col min="10244" max="10245" width="7.5" customWidth="1"/>
    <col min="10246" max="10246" width="6.83203125" customWidth="1"/>
    <col min="10247" max="10247" width="3.6640625" customWidth="1"/>
    <col min="10248" max="10248" width="4.1640625" customWidth="1"/>
    <col min="10249" max="10249" width="1.33203125" customWidth="1"/>
    <col min="10250" max="10250" width="5" customWidth="1"/>
    <col min="10251" max="10251" width="4.6640625" customWidth="1"/>
    <col min="10252" max="10252" width="4" customWidth="1"/>
    <col min="10253" max="10253" width="1.6640625" customWidth="1"/>
    <col min="10254" max="10254" width="10.5" customWidth="1"/>
    <col min="10255" max="10256" width="3" customWidth="1"/>
    <col min="10257" max="10257" width="7.33203125" customWidth="1"/>
    <col min="10258" max="10258" width="6.33203125" customWidth="1"/>
    <col min="10259" max="10497" width="7.5" customWidth="1"/>
    <col min="10498" max="10498" width="11" customWidth="1"/>
    <col min="10499" max="10499" width="4.6640625" customWidth="1"/>
    <col min="10500" max="10501" width="7.5" customWidth="1"/>
    <col min="10502" max="10502" width="6.83203125" customWidth="1"/>
    <col min="10503" max="10503" width="3.6640625" customWidth="1"/>
    <col min="10504" max="10504" width="4.1640625" customWidth="1"/>
    <col min="10505" max="10505" width="1.33203125" customWidth="1"/>
    <col min="10506" max="10506" width="5" customWidth="1"/>
    <col min="10507" max="10507" width="4.6640625" customWidth="1"/>
    <col min="10508" max="10508" width="4" customWidth="1"/>
    <col min="10509" max="10509" width="1.6640625" customWidth="1"/>
    <col min="10510" max="10510" width="10.5" customWidth="1"/>
    <col min="10511" max="10512" width="3" customWidth="1"/>
    <col min="10513" max="10513" width="7.33203125" customWidth="1"/>
    <col min="10514" max="10514" width="6.33203125" customWidth="1"/>
    <col min="10515" max="10753" width="7.5" customWidth="1"/>
    <col min="10754" max="10754" width="11" customWidth="1"/>
    <col min="10755" max="10755" width="4.6640625" customWidth="1"/>
    <col min="10756" max="10757" width="7.5" customWidth="1"/>
    <col min="10758" max="10758" width="6.83203125" customWidth="1"/>
    <col min="10759" max="10759" width="3.6640625" customWidth="1"/>
    <col min="10760" max="10760" width="4.1640625" customWidth="1"/>
    <col min="10761" max="10761" width="1.33203125" customWidth="1"/>
    <col min="10762" max="10762" width="5" customWidth="1"/>
    <col min="10763" max="10763" width="4.6640625" customWidth="1"/>
    <col min="10764" max="10764" width="4" customWidth="1"/>
    <col min="10765" max="10765" width="1.6640625" customWidth="1"/>
    <col min="10766" max="10766" width="10.5" customWidth="1"/>
    <col min="10767" max="10768" width="3" customWidth="1"/>
    <col min="10769" max="10769" width="7.33203125" customWidth="1"/>
    <col min="10770" max="10770" width="6.33203125" customWidth="1"/>
    <col min="10771" max="11009" width="7.5" customWidth="1"/>
    <col min="11010" max="11010" width="11" customWidth="1"/>
    <col min="11011" max="11011" width="4.6640625" customWidth="1"/>
    <col min="11012" max="11013" width="7.5" customWidth="1"/>
    <col min="11014" max="11014" width="6.83203125" customWidth="1"/>
    <col min="11015" max="11015" width="3.6640625" customWidth="1"/>
    <col min="11016" max="11016" width="4.1640625" customWidth="1"/>
    <col min="11017" max="11017" width="1.33203125" customWidth="1"/>
    <col min="11018" max="11018" width="5" customWidth="1"/>
    <col min="11019" max="11019" width="4.6640625" customWidth="1"/>
    <col min="11020" max="11020" width="4" customWidth="1"/>
    <col min="11021" max="11021" width="1.6640625" customWidth="1"/>
    <col min="11022" max="11022" width="10.5" customWidth="1"/>
    <col min="11023" max="11024" width="3" customWidth="1"/>
    <col min="11025" max="11025" width="7.33203125" customWidth="1"/>
    <col min="11026" max="11026" width="6.33203125" customWidth="1"/>
    <col min="11027" max="11265" width="7.5" customWidth="1"/>
    <col min="11266" max="11266" width="11" customWidth="1"/>
    <col min="11267" max="11267" width="4.6640625" customWidth="1"/>
    <col min="11268" max="11269" width="7.5" customWidth="1"/>
    <col min="11270" max="11270" width="6.83203125" customWidth="1"/>
    <col min="11271" max="11271" width="3.6640625" customWidth="1"/>
    <col min="11272" max="11272" width="4.1640625" customWidth="1"/>
    <col min="11273" max="11273" width="1.33203125" customWidth="1"/>
    <col min="11274" max="11274" width="5" customWidth="1"/>
    <col min="11275" max="11275" width="4.6640625" customWidth="1"/>
    <col min="11276" max="11276" width="4" customWidth="1"/>
    <col min="11277" max="11277" width="1.6640625" customWidth="1"/>
    <col min="11278" max="11278" width="10.5" customWidth="1"/>
    <col min="11279" max="11280" width="3" customWidth="1"/>
    <col min="11281" max="11281" width="7.33203125" customWidth="1"/>
    <col min="11282" max="11282" width="6.33203125" customWidth="1"/>
    <col min="11283" max="11521" width="7.5" customWidth="1"/>
    <col min="11522" max="11522" width="11" customWidth="1"/>
    <col min="11523" max="11523" width="4.6640625" customWidth="1"/>
    <col min="11524" max="11525" width="7.5" customWidth="1"/>
    <col min="11526" max="11526" width="6.83203125" customWidth="1"/>
    <col min="11527" max="11527" width="3.6640625" customWidth="1"/>
    <col min="11528" max="11528" width="4.1640625" customWidth="1"/>
    <col min="11529" max="11529" width="1.33203125" customWidth="1"/>
    <col min="11530" max="11530" width="5" customWidth="1"/>
    <col min="11531" max="11531" width="4.6640625" customWidth="1"/>
    <col min="11532" max="11532" width="4" customWidth="1"/>
    <col min="11533" max="11533" width="1.6640625" customWidth="1"/>
    <col min="11534" max="11534" width="10.5" customWidth="1"/>
    <col min="11535" max="11536" width="3" customWidth="1"/>
    <col min="11537" max="11537" width="7.33203125" customWidth="1"/>
    <col min="11538" max="11538" width="6.33203125" customWidth="1"/>
    <col min="11539" max="11777" width="7.5" customWidth="1"/>
    <col min="11778" max="11778" width="11" customWidth="1"/>
    <col min="11779" max="11779" width="4.6640625" customWidth="1"/>
    <col min="11780" max="11781" width="7.5" customWidth="1"/>
    <col min="11782" max="11782" width="6.83203125" customWidth="1"/>
    <col min="11783" max="11783" width="3.6640625" customWidth="1"/>
    <col min="11784" max="11784" width="4.1640625" customWidth="1"/>
    <col min="11785" max="11785" width="1.33203125" customWidth="1"/>
    <col min="11786" max="11786" width="5" customWidth="1"/>
    <col min="11787" max="11787" width="4.6640625" customWidth="1"/>
    <col min="11788" max="11788" width="4" customWidth="1"/>
    <col min="11789" max="11789" width="1.6640625" customWidth="1"/>
    <col min="11790" max="11790" width="10.5" customWidth="1"/>
    <col min="11791" max="11792" width="3" customWidth="1"/>
    <col min="11793" max="11793" width="7.33203125" customWidth="1"/>
    <col min="11794" max="11794" width="6.33203125" customWidth="1"/>
    <col min="11795" max="12033" width="7.5" customWidth="1"/>
    <col min="12034" max="12034" width="11" customWidth="1"/>
    <col min="12035" max="12035" width="4.6640625" customWidth="1"/>
    <col min="12036" max="12037" width="7.5" customWidth="1"/>
    <col min="12038" max="12038" width="6.83203125" customWidth="1"/>
    <col min="12039" max="12039" width="3.6640625" customWidth="1"/>
    <col min="12040" max="12040" width="4.1640625" customWidth="1"/>
    <col min="12041" max="12041" width="1.33203125" customWidth="1"/>
    <col min="12042" max="12042" width="5" customWidth="1"/>
    <col min="12043" max="12043" width="4.6640625" customWidth="1"/>
    <col min="12044" max="12044" width="4" customWidth="1"/>
    <col min="12045" max="12045" width="1.6640625" customWidth="1"/>
    <col min="12046" max="12046" width="10.5" customWidth="1"/>
    <col min="12047" max="12048" width="3" customWidth="1"/>
    <col min="12049" max="12049" width="7.33203125" customWidth="1"/>
    <col min="12050" max="12050" width="6.33203125" customWidth="1"/>
    <col min="12051" max="12289" width="7.5" customWidth="1"/>
    <col min="12290" max="12290" width="11" customWidth="1"/>
    <col min="12291" max="12291" width="4.6640625" customWidth="1"/>
    <col min="12292" max="12293" width="7.5" customWidth="1"/>
    <col min="12294" max="12294" width="6.83203125" customWidth="1"/>
    <col min="12295" max="12295" width="3.6640625" customWidth="1"/>
    <col min="12296" max="12296" width="4.1640625" customWidth="1"/>
    <col min="12297" max="12297" width="1.33203125" customWidth="1"/>
    <col min="12298" max="12298" width="5" customWidth="1"/>
    <col min="12299" max="12299" width="4.6640625" customWidth="1"/>
    <col min="12300" max="12300" width="4" customWidth="1"/>
    <col min="12301" max="12301" width="1.6640625" customWidth="1"/>
    <col min="12302" max="12302" width="10.5" customWidth="1"/>
    <col min="12303" max="12304" width="3" customWidth="1"/>
    <col min="12305" max="12305" width="7.33203125" customWidth="1"/>
    <col min="12306" max="12306" width="6.33203125" customWidth="1"/>
    <col min="12307" max="12545" width="7.5" customWidth="1"/>
    <col min="12546" max="12546" width="11" customWidth="1"/>
    <col min="12547" max="12547" width="4.6640625" customWidth="1"/>
    <col min="12548" max="12549" width="7.5" customWidth="1"/>
    <col min="12550" max="12550" width="6.83203125" customWidth="1"/>
    <col min="12551" max="12551" width="3.6640625" customWidth="1"/>
    <col min="12552" max="12552" width="4.1640625" customWidth="1"/>
    <col min="12553" max="12553" width="1.33203125" customWidth="1"/>
    <col min="12554" max="12554" width="5" customWidth="1"/>
    <col min="12555" max="12555" width="4.6640625" customWidth="1"/>
    <col min="12556" max="12556" width="4" customWidth="1"/>
    <col min="12557" max="12557" width="1.6640625" customWidth="1"/>
    <col min="12558" max="12558" width="10.5" customWidth="1"/>
    <col min="12559" max="12560" width="3" customWidth="1"/>
    <col min="12561" max="12561" width="7.33203125" customWidth="1"/>
    <col min="12562" max="12562" width="6.33203125" customWidth="1"/>
    <col min="12563" max="12801" width="7.5" customWidth="1"/>
    <col min="12802" max="12802" width="11" customWidth="1"/>
    <col min="12803" max="12803" width="4.6640625" customWidth="1"/>
    <col min="12804" max="12805" width="7.5" customWidth="1"/>
    <col min="12806" max="12806" width="6.83203125" customWidth="1"/>
    <col min="12807" max="12807" width="3.6640625" customWidth="1"/>
    <col min="12808" max="12808" width="4.1640625" customWidth="1"/>
    <col min="12809" max="12809" width="1.33203125" customWidth="1"/>
    <col min="12810" max="12810" width="5" customWidth="1"/>
    <col min="12811" max="12811" width="4.6640625" customWidth="1"/>
    <col min="12812" max="12812" width="4" customWidth="1"/>
    <col min="12813" max="12813" width="1.6640625" customWidth="1"/>
    <col min="12814" max="12814" width="10.5" customWidth="1"/>
    <col min="12815" max="12816" width="3" customWidth="1"/>
    <col min="12817" max="12817" width="7.33203125" customWidth="1"/>
    <col min="12818" max="12818" width="6.33203125" customWidth="1"/>
    <col min="12819" max="13057" width="7.5" customWidth="1"/>
    <col min="13058" max="13058" width="11" customWidth="1"/>
    <col min="13059" max="13059" width="4.6640625" customWidth="1"/>
    <col min="13060" max="13061" width="7.5" customWidth="1"/>
    <col min="13062" max="13062" width="6.83203125" customWidth="1"/>
    <col min="13063" max="13063" width="3.6640625" customWidth="1"/>
    <col min="13064" max="13064" width="4.1640625" customWidth="1"/>
    <col min="13065" max="13065" width="1.33203125" customWidth="1"/>
    <col min="13066" max="13066" width="5" customWidth="1"/>
    <col min="13067" max="13067" width="4.6640625" customWidth="1"/>
    <col min="13068" max="13068" width="4" customWidth="1"/>
    <col min="13069" max="13069" width="1.6640625" customWidth="1"/>
    <col min="13070" max="13070" width="10.5" customWidth="1"/>
    <col min="13071" max="13072" width="3" customWidth="1"/>
    <col min="13073" max="13073" width="7.33203125" customWidth="1"/>
    <col min="13074" max="13074" width="6.33203125" customWidth="1"/>
    <col min="13075" max="13313" width="7.5" customWidth="1"/>
    <col min="13314" max="13314" width="11" customWidth="1"/>
    <col min="13315" max="13315" width="4.6640625" customWidth="1"/>
    <col min="13316" max="13317" width="7.5" customWidth="1"/>
    <col min="13318" max="13318" width="6.83203125" customWidth="1"/>
    <col min="13319" max="13319" width="3.6640625" customWidth="1"/>
    <col min="13320" max="13320" width="4.1640625" customWidth="1"/>
    <col min="13321" max="13321" width="1.33203125" customWidth="1"/>
    <col min="13322" max="13322" width="5" customWidth="1"/>
    <col min="13323" max="13323" width="4.6640625" customWidth="1"/>
    <col min="13324" max="13324" width="4" customWidth="1"/>
    <col min="13325" max="13325" width="1.6640625" customWidth="1"/>
    <col min="13326" max="13326" width="10.5" customWidth="1"/>
    <col min="13327" max="13328" width="3" customWidth="1"/>
    <col min="13329" max="13329" width="7.33203125" customWidth="1"/>
    <col min="13330" max="13330" width="6.33203125" customWidth="1"/>
    <col min="13331" max="13569" width="7.5" customWidth="1"/>
    <col min="13570" max="13570" width="11" customWidth="1"/>
    <col min="13571" max="13571" width="4.6640625" customWidth="1"/>
    <col min="13572" max="13573" width="7.5" customWidth="1"/>
    <col min="13574" max="13574" width="6.83203125" customWidth="1"/>
    <col min="13575" max="13575" width="3.6640625" customWidth="1"/>
    <col min="13576" max="13576" width="4.1640625" customWidth="1"/>
    <col min="13577" max="13577" width="1.33203125" customWidth="1"/>
    <col min="13578" max="13578" width="5" customWidth="1"/>
    <col min="13579" max="13579" width="4.6640625" customWidth="1"/>
    <col min="13580" max="13580" width="4" customWidth="1"/>
    <col min="13581" max="13581" width="1.6640625" customWidth="1"/>
    <col min="13582" max="13582" width="10.5" customWidth="1"/>
    <col min="13583" max="13584" width="3" customWidth="1"/>
    <col min="13585" max="13585" width="7.33203125" customWidth="1"/>
    <col min="13586" max="13586" width="6.33203125" customWidth="1"/>
    <col min="13587" max="13825" width="7.5" customWidth="1"/>
    <col min="13826" max="13826" width="11" customWidth="1"/>
    <col min="13827" max="13827" width="4.6640625" customWidth="1"/>
    <col min="13828" max="13829" width="7.5" customWidth="1"/>
    <col min="13830" max="13830" width="6.83203125" customWidth="1"/>
    <col min="13831" max="13831" width="3.6640625" customWidth="1"/>
    <col min="13832" max="13832" width="4.1640625" customWidth="1"/>
    <col min="13833" max="13833" width="1.33203125" customWidth="1"/>
    <col min="13834" max="13834" width="5" customWidth="1"/>
    <col min="13835" max="13835" width="4.6640625" customWidth="1"/>
    <col min="13836" max="13836" width="4" customWidth="1"/>
    <col min="13837" max="13837" width="1.6640625" customWidth="1"/>
    <col min="13838" max="13838" width="10.5" customWidth="1"/>
    <col min="13839" max="13840" width="3" customWidth="1"/>
    <col min="13841" max="13841" width="7.33203125" customWidth="1"/>
    <col min="13842" max="13842" width="6.33203125" customWidth="1"/>
    <col min="13843" max="14081" width="7.5" customWidth="1"/>
    <col min="14082" max="14082" width="11" customWidth="1"/>
    <col min="14083" max="14083" width="4.6640625" customWidth="1"/>
    <col min="14084" max="14085" width="7.5" customWidth="1"/>
    <col min="14086" max="14086" width="6.83203125" customWidth="1"/>
    <col min="14087" max="14087" width="3.6640625" customWidth="1"/>
    <col min="14088" max="14088" width="4.1640625" customWidth="1"/>
    <col min="14089" max="14089" width="1.33203125" customWidth="1"/>
    <col min="14090" max="14090" width="5" customWidth="1"/>
    <col min="14091" max="14091" width="4.6640625" customWidth="1"/>
    <col min="14092" max="14092" width="4" customWidth="1"/>
    <col min="14093" max="14093" width="1.6640625" customWidth="1"/>
    <col min="14094" max="14094" width="10.5" customWidth="1"/>
    <col min="14095" max="14096" width="3" customWidth="1"/>
    <col min="14097" max="14097" width="7.33203125" customWidth="1"/>
    <col min="14098" max="14098" width="6.33203125" customWidth="1"/>
    <col min="14099" max="14337" width="7.5" customWidth="1"/>
    <col min="14338" max="14338" width="11" customWidth="1"/>
    <col min="14339" max="14339" width="4.6640625" customWidth="1"/>
    <col min="14340" max="14341" width="7.5" customWidth="1"/>
    <col min="14342" max="14342" width="6.83203125" customWidth="1"/>
    <col min="14343" max="14343" width="3.6640625" customWidth="1"/>
    <col min="14344" max="14344" width="4.1640625" customWidth="1"/>
    <col min="14345" max="14345" width="1.33203125" customWidth="1"/>
    <col min="14346" max="14346" width="5" customWidth="1"/>
    <col min="14347" max="14347" width="4.6640625" customWidth="1"/>
    <col min="14348" max="14348" width="4" customWidth="1"/>
    <col min="14349" max="14349" width="1.6640625" customWidth="1"/>
    <col min="14350" max="14350" width="10.5" customWidth="1"/>
    <col min="14351" max="14352" width="3" customWidth="1"/>
    <col min="14353" max="14353" width="7.33203125" customWidth="1"/>
    <col min="14354" max="14354" width="6.33203125" customWidth="1"/>
    <col min="14355" max="14593" width="7.5" customWidth="1"/>
    <col min="14594" max="14594" width="11" customWidth="1"/>
    <col min="14595" max="14595" width="4.6640625" customWidth="1"/>
    <col min="14596" max="14597" width="7.5" customWidth="1"/>
    <col min="14598" max="14598" width="6.83203125" customWidth="1"/>
    <col min="14599" max="14599" width="3.6640625" customWidth="1"/>
    <col min="14600" max="14600" width="4.1640625" customWidth="1"/>
    <col min="14601" max="14601" width="1.33203125" customWidth="1"/>
    <col min="14602" max="14602" width="5" customWidth="1"/>
    <col min="14603" max="14603" width="4.6640625" customWidth="1"/>
    <col min="14604" max="14604" width="4" customWidth="1"/>
    <col min="14605" max="14605" width="1.6640625" customWidth="1"/>
    <col min="14606" max="14606" width="10.5" customWidth="1"/>
    <col min="14607" max="14608" width="3" customWidth="1"/>
    <col min="14609" max="14609" width="7.33203125" customWidth="1"/>
    <col min="14610" max="14610" width="6.33203125" customWidth="1"/>
    <col min="14611" max="14849" width="7.5" customWidth="1"/>
    <col min="14850" max="14850" width="11" customWidth="1"/>
    <col min="14851" max="14851" width="4.6640625" customWidth="1"/>
    <col min="14852" max="14853" width="7.5" customWidth="1"/>
    <col min="14854" max="14854" width="6.83203125" customWidth="1"/>
    <col min="14855" max="14855" width="3.6640625" customWidth="1"/>
    <col min="14856" max="14856" width="4.1640625" customWidth="1"/>
    <col min="14857" max="14857" width="1.33203125" customWidth="1"/>
    <col min="14858" max="14858" width="5" customWidth="1"/>
    <col min="14859" max="14859" width="4.6640625" customWidth="1"/>
    <col min="14860" max="14860" width="4" customWidth="1"/>
    <col min="14861" max="14861" width="1.6640625" customWidth="1"/>
    <col min="14862" max="14862" width="10.5" customWidth="1"/>
    <col min="14863" max="14864" width="3" customWidth="1"/>
    <col min="14865" max="14865" width="7.33203125" customWidth="1"/>
    <col min="14866" max="14866" width="6.33203125" customWidth="1"/>
    <col min="14867" max="15105" width="7.5" customWidth="1"/>
    <col min="15106" max="15106" width="11" customWidth="1"/>
    <col min="15107" max="15107" width="4.6640625" customWidth="1"/>
    <col min="15108" max="15109" width="7.5" customWidth="1"/>
    <col min="15110" max="15110" width="6.83203125" customWidth="1"/>
    <col min="15111" max="15111" width="3.6640625" customWidth="1"/>
    <col min="15112" max="15112" width="4.1640625" customWidth="1"/>
    <col min="15113" max="15113" width="1.33203125" customWidth="1"/>
    <col min="15114" max="15114" width="5" customWidth="1"/>
    <col min="15115" max="15115" width="4.6640625" customWidth="1"/>
    <col min="15116" max="15116" width="4" customWidth="1"/>
    <col min="15117" max="15117" width="1.6640625" customWidth="1"/>
    <col min="15118" max="15118" width="10.5" customWidth="1"/>
    <col min="15119" max="15120" width="3" customWidth="1"/>
    <col min="15121" max="15121" width="7.33203125" customWidth="1"/>
    <col min="15122" max="15122" width="6.33203125" customWidth="1"/>
    <col min="15123" max="15361" width="7.5" customWidth="1"/>
    <col min="15362" max="15362" width="11" customWidth="1"/>
    <col min="15363" max="15363" width="4.6640625" customWidth="1"/>
    <col min="15364" max="15365" width="7.5" customWidth="1"/>
    <col min="15366" max="15366" width="6.83203125" customWidth="1"/>
    <col min="15367" max="15367" width="3.6640625" customWidth="1"/>
    <col min="15368" max="15368" width="4.1640625" customWidth="1"/>
    <col min="15369" max="15369" width="1.33203125" customWidth="1"/>
    <col min="15370" max="15370" width="5" customWidth="1"/>
    <col min="15371" max="15371" width="4.6640625" customWidth="1"/>
    <col min="15372" max="15372" width="4" customWidth="1"/>
    <col min="15373" max="15373" width="1.6640625" customWidth="1"/>
    <col min="15374" max="15374" width="10.5" customWidth="1"/>
    <col min="15375" max="15376" width="3" customWidth="1"/>
    <col min="15377" max="15377" width="7.33203125" customWidth="1"/>
    <col min="15378" max="15378" width="6.33203125" customWidth="1"/>
    <col min="15379" max="15617" width="7.5" customWidth="1"/>
    <col min="15618" max="15618" width="11" customWidth="1"/>
    <col min="15619" max="15619" width="4.6640625" customWidth="1"/>
    <col min="15620" max="15621" width="7.5" customWidth="1"/>
    <col min="15622" max="15622" width="6.83203125" customWidth="1"/>
    <col min="15623" max="15623" width="3.6640625" customWidth="1"/>
    <col min="15624" max="15624" width="4.1640625" customWidth="1"/>
    <col min="15625" max="15625" width="1.33203125" customWidth="1"/>
    <col min="15626" max="15626" width="5" customWidth="1"/>
    <col min="15627" max="15627" width="4.6640625" customWidth="1"/>
    <col min="15628" max="15628" width="4" customWidth="1"/>
    <col min="15629" max="15629" width="1.6640625" customWidth="1"/>
    <col min="15630" max="15630" width="10.5" customWidth="1"/>
    <col min="15631" max="15632" width="3" customWidth="1"/>
    <col min="15633" max="15633" width="7.33203125" customWidth="1"/>
    <col min="15634" max="15634" width="6.33203125" customWidth="1"/>
    <col min="15635" max="15873" width="7.5" customWidth="1"/>
    <col min="15874" max="15874" width="11" customWidth="1"/>
    <col min="15875" max="15875" width="4.6640625" customWidth="1"/>
    <col min="15876" max="15877" width="7.5" customWidth="1"/>
    <col min="15878" max="15878" width="6.83203125" customWidth="1"/>
    <col min="15879" max="15879" width="3.6640625" customWidth="1"/>
    <col min="15880" max="15880" width="4.1640625" customWidth="1"/>
    <col min="15881" max="15881" width="1.33203125" customWidth="1"/>
    <col min="15882" max="15882" width="5" customWidth="1"/>
    <col min="15883" max="15883" width="4.6640625" customWidth="1"/>
    <col min="15884" max="15884" width="4" customWidth="1"/>
    <col min="15885" max="15885" width="1.6640625" customWidth="1"/>
    <col min="15886" max="15886" width="10.5" customWidth="1"/>
    <col min="15887" max="15888" width="3" customWidth="1"/>
    <col min="15889" max="15889" width="7.33203125" customWidth="1"/>
    <col min="15890" max="15890" width="6.33203125" customWidth="1"/>
    <col min="15891" max="16129" width="7.5" customWidth="1"/>
    <col min="16130" max="16130" width="11" customWidth="1"/>
    <col min="16131" max="16131" width="4.6640625" customWidth="1"/>
    <col min="16132" max="16133" width="7.5" customWidth="1"/>
    <col min="16134" max="16134" width="6.83203125" customWidth="1"/>
    <col min="16135" max="16135" width="3.6640625" customWidth="1"/>
    <col min="16136" max="16136" width="4.1640625" customWidth="1"/>
    <col min="16137" max="16137" width="1.33203125" customWidth="1"/>
    <col min="16138" max="16138" width="5" customWidth="1"/>
    <col min="16139" max="16139" width="4.6640625" customWidth="1"/>
    <col min="16140" max="16140" width="4" customWidth="1"/>
    <col min="16141" max="16141" width="1.6640625" customWidth="1"/>
    <col min="16142" max="16142" width="10.5" customWidth="1"/>
    <col min="16143" max="16144" width="3" customWidth="1"/>
    <col min="16145" max="16145" width="7.33203125" customWidth="1"/>
    <col min="16146" max="16146" width="6.33203125" customWidth="1"/>
    <col min="16147" max="16384" width="7.5" customWidth="1"/>
  </cols>
  <sheetData>
    <row r="1" spans="1:24" x14ac:dyDescent="0.2">
      <c r="B1" t="s">
        <v>91</v>
      </c>
      <c r="G1" t="s">
        <v>23</v>
      </c>
      <c r="J1" s="22"/>
      <c r="K1" s="146" t="s">
        <v>144</v>
      </c>
      <c r="L1" s="146"/>
      <c r="M1" s="146"/>
      <c r="N1" s="146"/>
      <c r="O1" s="146"/>
      <c r="P1" s="146"/>
      <c r="Q1" s="146"/>
      <c r="R1" s="146"/>
    </row>
    <row r="2" spans="1:24" ht="16.25" customHeight="1" x14ac:dyDescent="0.2">
      <c r="B2" s="23" t="s">
        <v>24</v>
      </c>
      <c r="G2" s="134" t="s">
        <v>25</v>
      </c>
      <c r="H2" s="134"/>
      <c r="I2" s="134"/>
      <c r="J2" s="134"/>
      <c r="K2" s="147">
        <v>44656</v>
      </c>
      <c r="L2" s="148"/>
      <c r="M2" s="148"/>
      <c r="N2" s="148"/>
      <c r="O2" s="148"/>
      <c r="P2" s="148"/>
      <c r="Q2" s="148"/>
      <c r="R2" s="148"/>
    </row>
    <row r="3" spans="1:24" ht="16.25" customHeight="1" x14ac:dyDescent="0.2">
      <c r="B3" s="25" t="s">
        <v>26</v>
      </c>
      <c r="G3" t="s">
        <v>27</v>
      </c>
      <c r="K3" s="148"/>
      <c r="L3" s="148"/>
      <c r="M3" s="148"/>
      <c r="N3" s="132" t="s">
        <v>92</v>
      </c>
      <c r="P3" s="148"/>
      <c r="Q3" s="148"/>
      <c r="R3" s="148"/>
    </row>
    <row r="4" spans="1:24" ht="7.25" customHeight="1" x14ac:dyDescent="0.2"/>
    <row r="5" spans="1:24" ht="24" customHeight="1" thickBot="1" x14ac:dyDescent="0.45">
      <c r="A5" s="25" t="s">
        <v>145</v>
      </c>
      <c r="C5" s="26"/>
      <c r="D5" s="26"/>
      <c r="E5" s="27" t="s">
        <v>28</v>
      </c>
      <c r="F5" s="28"/>
      <c r="G5" s="28"/>
      <c r="H5" s="28"/>
      <c r="I5" s="28"/>
      <c r="J5" s="29"/>
      <c r="K5" s="26"/>
      <c r="L5" s="26"/>
      <c r="M5" s="26"/>
      <c r="N5" s="26"/>
      <c r="O5" s="21"/>
      <c r="P5" s="21"/>
      <c r="Q5" s="30"/>
      <c r="R5" s="31" t="s">
        <v>93</v>
      </c>
    </row>
    <row r="6" spans="1:24" s="40" customFormat="1" x14ac:dyDescent="0.2">
      <c r="A6" s="32"/>
      <c r="B6" s="33"/>
      <c r="C6" s="34"/>
      <c r="D6" s="34"/>
      <c r="E6" s="34"/>
      <c r="F6" s="34"/>
      <c r="G6" s="34"/>
      <c r="H6" s="34"/>
      <c r="I6" s="35"/>
      <c r="J6" s="36"/>
      <c r="K6" s="37"/>
      <c r="L6" s="33"/>
      <c r="M6" s="34" t="s">
        <v>29</v>
      </c>
      <c r="N6" s="38"/>
      <c r="O6" s="35"/>
      <c r="P6" s="34" t="s">
        <v>30</v>
      </c>
      <c r="Q6" s="38"/>
      <c r="R6" s="39"/>
      <c r="T6" s="32" t="s">
        <v>155</v>
      </c>
      <c r="U6" s="37"/>
      <c r="V6" s="37"/>
      <c r="W6" s="37"/>
      <c r="X6" s="161"/>
    </row>
    <row r="7" spans="1:24" s="40" customFormat="1" ht="12" customHeight="1" x14ac:dyDescent="0.2">
      <c r="A7" s="41" t="s">
        <v>94</v>
      </c>
      <c r="B7" s="42"/>
      <c r="C7" s="43"/>
      <c r="D7" s="40" t="s">
        <v>31</v>
      </c>
      <c r="I7" s="42"/>
      <c r="J7" s="44" t="s">
        <v>32</v>
      </c>
      <c r="K7" s="45"/>
      <c r="L7" s="46"/>
      <c r="M7" s="45" t="s">
        <v>33</v>
      </c>
      <c r="N7" s="26"/>
      <c r="O7" s="46"/>
      <c r="P7" s="45" t="s">
        <v>34</v>
      </c>
      <c r="Q7" s="26"/>
      <c r="R7" s="47"/>
      <c r="T7" s="41"/>
      <c r="U7" s="162"/>
      <c r="V7" s="162"/>
      <c r="W7" s="162"/>
      <c r="X7" s="163"/>
    </row>
    <row r="8" spans="1:24" s="40" customFormat="1" ht="12" customHeight="1" x14ac:dyDescent="0.2">
      <c r="A8" s="41" t="s">
        <v>95</v>
      </c>
      <c r="B8" s="42"/>
      <c r="C8" s="43"/>
      <c r="D8" s="40" t="s">
        <v>35</v>
      </c>
      <c r="I8" s="42"/>
      <c r="J8" s="44" t="s">
        <v>96</v>
      </c>
      <c r="K8" s="45"/>
      <c r="L8" s="46"/>
      <c r="M8" s="45" t="s">
        <v>36</v>
      </c>
      <c r="N8" s="26"/>
      <c r="O8" s="46"/>
      <c r="P8" s="45" t="s">
        <v>37</v>
      </c>
      <c r="Q8" s="26"/>
      <c r="R8" s="47"/>
      <c r="T8" s="164" t="s">
        <v>152</v>
      </c>
      <c r="U8" s="165" t="s">
        <v>147</v>
      </c>
      <c r="V8" s="165" t="s">
        <v>146</v>
      </c>
      <c r="W8" s="165"/>
      <c r="X8" s="166"/>
    </row>
    <row r="9" spans="1:24" s="40" customFormat="1" ht="12.5" customHeight="1" thickBot="1" x14ac:dyDescent="0.25">
      <c r="A9" s="48"/>
      <c r="B9" s="49"/>
      <c r="C9" s="50"/>
      <c r="D9" s="50"/>
      <c r="E9" s="50"/>
      <c r="F9" s="50"/>
      <c r="G9" s="50"/>
      <c r="H9" s="50"/>
      <c r="I9" s="51"/>
      <c r="J9" s="52"/>
      <c r="K9" s="53"/>
      <c r="L9" s="49"/>
      <c r="M9" s="50" t="s">
        <v>38</v>
      </c>
      <c r="N9" s="54"/>
      <c r="O9" s="51"/>
      <c r="P9" s="50" t="s">
        <v>39</v>
      </c>
      <c r="Q9" s="54"/>
      <c r="R9" s="55"/>
      <c r="T9" s="164" t="s">
        <v>153</v>
      </c>
      <c r="U9" s="165" t="s">
        <v>153</v>
      </c>
      <c r="V9" s="165" t="s">
        <v>148</v>
      </c>
      <c r="W9" s="165" t="s">
        <v>150</v>
      </c>
      <c r="X9" s="166" t="s">
        <v>151</v>
      </c>
    </row>
    <row r="10" spans="1:24" s="68" customFormat="1" ht="17.5" customHeight="1" x14ac:dyDescent="0.2">
      <c r="A10" s="56" t="s">
        <v>97</v>
      </c>
      <c r="B10" s="57"/>
      <c r="C10" s="58"/>
      <c r="D10" s="58" t="s">
        <v>40</v>
      </c>
      <c r="E10" s="58"/>
      <c r="F10" s="58"/>
      <c r="G10" s="59" t="s">
        <v>41</v>
      </c>
      <c r="H10" s="60">
        <v>1.2</v>
      </c>
      <c r="I10" s="61" t="s">
        <v>42</v>
      </c>
      <c r="J10" s="62">
        <f t="shared" ref="J10:J50" si="0">IF(H10=0,0,H10*46)</f>
        <v>55.199999999999996</v>
      </c>
      <c r="K10" s="63" t="s">
        <v>43</v>
      </c>
      <c r="L10" s="149" t="s">
        <v>44</v>
      </c>
      <c r="M10" s="149"/>
      <c r="N10" s="64"/>
      <c r="O10" s="65" t="s">
        <v>45</v>
      </c>
      <c r="P10" s="65"/>
      <c r="Q10" s="66">
        <f t="shared" ref="Q10:Q53" si="1">J10*N10</f>
        <v>0</v>
      </c>
      <c r="R10" s="67" t="s">
        <v>46</v>
      </c>
      <c r="T10" s="164">
        <v>95.5</v>
      </c>
      <c r="U10" s="165">
        <v>47.5</v>
      </c>
      <c r="V10" s="167">
        <f>T10*U10/144</f>
        <v>31.501736111111111</v>
      </c>
      <c r="W10" s="165">
        <v>1</v>
      </c>
      <c r="X10" s="168">
        <f>V10*W10</f>
        <v>31.501736111111111</v>
      </c>
    </row>
    <row r="11" spans="1:24" ht="12" customHeight="1" x14ac:dyDescent="0.2">
      <c r="A11" s="41" t="s">
        <v>98</v>
      </c>
      <c r="B11" s="69"/>
      <c r="C11" s="70"/>
      <c r="D11" s="70" t="s">
        <v>47</v>
      </c>
      <c r="E11" s="70"/>
      <c r="F11" s="70"/>
      <c r="G11" s="70" t="s">
        <v>41</v>
      </c>
      <c r="H11" s="71">
        <v>0.92</v>
      </c>
      <c r="I11" s="69" t="s">
        <v>42</v>
      </c>
      <c r="J11" s="72">
        <f t="shared" si="0"/>
        <v>42.32</v>
      </c>
      <c r="K11" s="63" t="s">
        <v>43</v>
      </c>
      <c r="L11" s="138" t="s">
        <v>44</v>
      </c>
      <c r="M11" s="138"/>
      <c r="N11" s="64"/>
      <c r="O11" s="65" t="s">
        <v>45</v>
      </c>
      <c r="P11" s="65"/>
      <c r="Q11" s="66">
        <f t="shared" si="1"/>
        <v>0</v>
      </c>
      <c r="R11" s="67" t="s">
        <v>46</v>
      </c>
      <c r="T11" s="164">
        <v>62.5</v>
      </c>
      <c r="U11" s="165">
        <v>35.5</v>
      </c>
      <c r="V11" s="167">
        <f t="shared" ref="V11:V28" si="2">T11*U11/144</f>
        <v>15.407986111111111</v>
      </c>
      <c r="W11" s="165">
        <v>1</v>
      </c>
      <c r="X11" s="168">
        <f t="shared" ref="X11:X28" si="3">V11*W11</f>
        <v>15.407986111111111</v>
      </c>
    </row>
    <row r="12" spans="1:24" ht="12" customHeight="1" x14ac:dyDescent="0.2">
      <c r="A12" s="41" t="s">
        <v>99</v>
      </c>
      <c r="B12" s="69"/>
      <c r="C12" s="70"/>
      <c r="D12" s="40" t="s">
        <v>100</v>
      </c>
      <c r="E12" s="40"/>
      <c r="F12" s="40"/>
      <c r="G12" s="40" t="s">
        <v>41</v>
      </c>
      <c r="H12" s="73">
        <v>0.32</v>
      </c>
      <c r="I12" s="42" t="s">
        <v>42</v>
      </c>
      <c r="J12" s="72">
        <f>IF(H12=0,0,H12*46)</f>
        <v>14.72</v>
      </c>
      <c r="K12" s="63" t="s">
        <v>43</v>
      </c>
      <c r="L12" s="138" t="s">
        <v>44</v>
      </c>
      <c r="M12" s="138"/>
      <c r="N12" s="64"/>
      <c r="O12" s="65" t="s">
        <v>45</v>
      </c>
      <c r="P12" s="65"/>
      <c r="Q12" s="66">
        <f t="shared" si="1"/>
        <v>0</v>
      </c>
      <c r="R12" s="67" t="s">
        <v>46</v>
      </c>
      <c r="T12" s="164">
        <v>95.5</v>
      </c>
      <c r="U12" s="165">
        <v>47.5</v>
      </c>
      <c r="V12" s="167">
        <f t="shared" si="2"/>
        <v>31.501736111111111</v>
      </c>
      <c r="W12" s="165">
        <v>1</v>
      </c>
      <c r="X12" s="168">
        <f t="shared" si="3"/>
        <v>31.501736111111111</v>
      </c>
    </row>
    <row r="13" spans="1:24" ht="12" customHeight="1" x14ac:dyDescent="0.2">
      <c r="A13" s="41" t="s">
        <v>101</v>
      </c>
      <c r="B13" s="69"/>
      <c r="C13" s="70"/>
      <c r="D13" s="40" t="s">
        <v>100</v>
      </c>
      <c r="E13" s="40"/>
      <c r="F13" s="40"/>
      <c r="G13" s="40" t="s">
        <v>41</v>
      </c>
      <c r="H13" s="73">
        <v>0.3</v>
      </c>
      <c r="I13" s="42" t="s">
        <v>42</v>
      </c>
      <c r="J13" s="72">
        <f t="shared" si="0"/>
        <v>13.799999999999999</v>
      </c>
      <c r="K13" s="63" t="s">
        <v>43</v>
      </c>
      <c r="L13" s="138" t="s">
        <v>44</v>
      </c>
      <c r="M13" s="138"/>
      <c r="N13" s="64"/>
      <c r="O13" s="65" t="s">
        <v>45</v>
      </c>
      <c r="P13" s="65"/>
      <c r="Q13" s="66">
        <f t="shared" si="1"/>
        <v>0</v>
      </c>
      <c r="R13" s="67" t="s">
        <v>46</v>
      </c>
      <c r="T13" s="169">
        <v>140.875</v>
      </c>
      <c r="U13" s="165">
        <v>81.5</v>
      </c>
      <c r="V13" s="167">
        <f t="shared" si="2"/>
        <v>79.731336805555557</v>
      </c>
      <c r="W13" s="165">
        <v>1</v>
      </c>
      <c r="X13" s="168">
        <f t="shared" si="3"/>
        <v>79.731336805555557</v>
      </c>
    </row>
    <row r="14" spans="1:24" ht="12" customHeight="1" x14ac:dyDescent="0.2">
      <c r="A14" s="41" t="s">
        <v>102</v>
      </c>
      <c r="B14" s="69"/>
      <c r="C14" s="65"/>
      <c r="D14" s="65" t="s">
        <v>48</v>
      </c>
      <c r="E14" s="65"/>
      <c r="F14" s="65"/>
      <c r="G14" s="65" t="s">
        <v>41</v>
      </c>
      <c r="H14" s="74">
        <v>1.58</v>
      </c>
      <c r="I14" s="75" t="s">
        <v>42</v>
      </c>
      <c r="J14" s="72">
        <f t="shared" si="0"/>
        <v>72.680000000000007</v>
      </c>
      <c r="K14" s="63" t="s">
        <v>43</v>
      </c>
      <c r="L14" s="145" t="s">
        <v>44</v>
      </c>
      <c r="M14" s="145"/>
      <c r="N14" s="64"/>
      <c r="O14" s="65" t="s">
        <v>45</v>
      </c>
      <c r="P14" s="65"/>
      <c r="Q14" s="66">
        <f t="shared" si="1"/>
        <v>0</v>
      </c>
      <c r="R14" s="67" t="s">
        <v>46</v>
      </c>
      <c r="T14" s="164">
        <v>29.5</v>
      </c>
      <c r="U14" s="165">
        <v>59.5</v>
      </c>
      <c r="V14" s="167">
        <f t="shared" si="2"/>
        <v>12.189236111111111</v>
      </c>
      <c r="W14" s="165">
        <v>2</v>
      </c>
      <c r="X14" s="168">
        <f t="shared" si="3"/>
        <v>24.378472222222221</v>
      </c>
    </row>
    <row r="15" spans="1:24" ht="12" customHeight="1" x14ac:dyDescent="0.2">
      <c r="A15" s="41" t="s">
        <v>103</v>
      </c>
      <c r="B15" s="69"/>
      <c r="C15" s="70"/>
      <c r="D15" s="70" t="s">
        <v>49</v>
      </c>
      <c r="E15" s="70"/>
      <c r="F15" s="70"/>
      <c r="G15" s="70" t="s">
        <v>41</v>
      </c>
      <c r="H15" s="71">
        <v>1.05</v>
      </c>
      <c r="I15" s="69" t="s">
        <v>42</v>
      </c>
      <c r="J15" s="72">
        <f t="shared" si="0"/>
        <v>48.300000000000004</v>
      </c>
      <c r="K15" s="63" t="s">
        <v>43</v>
      </c>
      <c r="L15" s="138" t="s">
        <v>44</v>
      </c>
      <c r="M15" s="138"/>
      <c r="N15" s="64"/>
      <c r="O15" s="65" t="s">
        <v>45</v>
      </c>
      <c r="P15" s="65"/>
      <c r="Q15" s="66">
        <f t="shared" si="1"/>
        <v>0</v>
      </c>
      <c r="R15" s="67" t="s">
        <v>46</v>
      </c>
      <c r="T15" s="164">
        <v>29.5</v>
      </c>
      <c r="U15" s="165">
        <v>71.5</v>
      </c>
      <c r="V15" s="167">
        <f t="shared" si="2"/>
        <v>14.647569444444445</v>
      </c>
      <c r="W15" s="165">
        <v>2</v>
      </c>
      <c r="X15" s="168">
        <f t="shared" si="3"/>
        <v>29.295138888888889</v>
      </c>
    </row>
    <row r="16" spans="1:24" ht="12" customHeight="1" x14ac:dyDescent="0.2">
      <c r="A16" s="41"/>
      <c r="B16" s="69"/>
      <c r="C16" s="40"/>
      <c r="D16" s="40" t="s">
        <v>104</v>
      </c>
      <c r="E16" s="40"/>
      <c r="F16" s="40"/>
      <c r="G16" s="40" t="s">
        <v>41</v>
      </c>
      <c r="H16" s="73">
        <v>0.5</v>
      </c>
      <c r="I16" s="42" t="s">
        <v>42</v>
      </c>
      <c r="J16" s="72">
        <f>IF(H16=0,0,H16*46)</f>
        <v>23</v>
      </c>
      <c r="K16" s="63" t="s">
        <v>43</v>
      </c>
      <c r="L16" s="138" t="s">
        <v>44</v>
      </c>
      <c r="M16" s="138"/>
      <c r="N16" s="64"/>
      <c r="O16" s="65" t="s">
        <v>45</v>
      </c>
      <c r="P16" s="65"/>
      <c r="Q16" s="66">
        <f>J16*N16</f>
        <v>0</v>
      </c>
      <c r="R16" s="67" t="s">
        <v>46</v>
      </c>
      <c r="T16" s="164">
        <v>119.5</v>
      </c>
      <c r="U16" s="165">
        <v>47.5</v>
      </c>
      <c r="V16" s="167">
        <f t="shared" si="2"/>
        <v>39.418402777777779</v>
      </c>
      <c r="W16" s="165">
        <v>1</v>
      </c>
      <c r="X16" s="168">
        <f t="shared" si="3"/>
        <v>39.418402777777779</v>
      </c>
    </row>
    <row r="17" spans="1:24" ht="12" customHeight="1" x14ac:dyDescent="0.2">
      <c r="A17" s="41"/>
      <c r="B17" s="69"/>
      <c r="C17" s="65"/>
      <c r="D17" s="65" t="s">
        <v>50</v>
      </c>
      <c r="E17" s="65"/>
      <c r="F17" s="65"/>
      <c r="G17" s="65" t="s">
        <v>41</v>
      </c>
      <c r="H17" s="74">
        <v>2.6</v>
      </c>
      <c r="I17" s="75" t="s">
        <v>42</v>
      </c>
      <c r="J17" s="72">
        <f t="shared" si="0"/>
        <v>119.60000000000001</v>
      </c>
      <c r="K17" s="63" t="s">
        <v>43</v>
      </c>
      <c r="L17" s="145" t="s">
        <v>44</v>
      </c>
      <c r="M17" s="145"/>
      <c r="N17" s="64"/>
      <c r="O17" s="65" t="s">
        <v>45</v>
      </c>
      <c r="P17" s="65"/>
      <c r="Q17" s="66">
        <f t="shared" si="1"/>
        <v>0</v>
      </c>
      <c r="R17" s="67" t="s">
        <v>46</v>
      </c>
      <c r="T17" s="164">
        <v>23.5</v>
      </c>
      <c r="U17" s="165">
        <v>23.5</v>
      </c>
      <c r="V17" s="167">
        <f t="shared" si="2"/>
        <v>3.8350694444444446</v>
      </c>
      <c r="W17" s="165">
        <v>1</v>
      </c>
      <c r="X17" s="168">
        <f t="shared" si="3"/>
        <v>3.8350694444444446</v>
      </c>
    </row>
    <row r="18" spans="1:24" ht="12" customHeight="1" x14ac:dyDescent="0.2">
      <c r="A18" s="41"/>
      <c r="B18" s="69"/>
      <c r="C18" s="70"/>
      <c r="D18" s="70" t="s">
        <v>51</v>
      </c>
      <c r="E18" s="70"/>
      <c r="F18" s="70"/>
      <c r="G18" s="70" t="s">
        <v>41</v>
      </c>
      <c r="H18" s="71">
        <v>1.81</v>
      </c>
      <c r="I18" s="69" t="s">
        <v>42</v>
      </c>
      <c r="J18" s="72">
        <f t="shared" si="0"/>
        <v>83.26</v>
      </c>
      <c r="K18" s="63" t="s">
        <v>43</v>
      </c>
      <c r="L18" s="138" t="s">
        <v>44</v>
      </c>
      <c r="M18" s="138"/>
      <c r="N18" s="64"/>
      <c r="O18" s="65" t="s">
        <v>45</v>
      </c>
      <c r="P18" s="65"/>
      <c r="Q18" s="66">
        <f t="shared" si="1"/>
        <v>0</v>
      </c>
      <c r="R18" s="67" t="s">
        <v>46</v>
      </c>
      <c r="T18" s="164">
        <v>71.5</v>
      </c>
      <c r="U18" s="165">
        <v>81.5</v>
      </c>
      <c r="V18" s="167">
        <f t="shared" si="2"/>
        <v>40.467013888888886</v>
      </c>
      <c r="W18" s="165">
        <v>1</v>
      </c>
      <c r="X18" s="168">
        <f t="shared" si="3"/>
        <v>40.467013888888886</v>
      </c>
    </row>
    <row r="19" spans="1:24" ht="12" customHeight="1" x14ac:dyDescent="0.2">
      <c r="A19" s="41"/>
      <c r="B19" s="69"/>
      <c r="C19" s="70"/>
      <c r="D19" s="70" t="s">
        <v>154</v>
      </c>
      <c r="E19" s="70"/>
      <c r="F19" s="70"/>
      <c r="G19" s="70" t="s">
        <v>41</v>
      </c>
      <c r="H19" s="76">
        <v>0.26</v>
      </c>
      <c r="I19" s="69" t="s">
        <v>42</v>
      </c>
      <c r="J19" s="72">
        <f t="shared" si="0"/>
        <v>11.96</v>
      </c>
      <c r="K19" s="63" t="s">
        <v>43</v>
      </c>
      <c r="L19" s="138" t="s">
        <v>44</v>
      </c>
      <c r="M19" s="138"/>
      <c r="N19" s="64">
        <v>637.70000000000005</v>
      </c>
      <c r="O19" s="65" t="s">
        <v>45</v>
      </c>
      <c r="P19" s="65"/>
      <c r="Q19" s="66">
        <f t="shared" si="1"/>
        <v>7626.8920000000007</v>
      </c>
      <c r="R19" s="67" t="s">
        <v>46</v>
      </c>
      <c r="T19" s="164">
        <v>41.5</v>
      </c>
      <c r="U19" s="165">
        <v>23.5</v>
      </c>
      <c r="V19" s="167">
        <f t="shared" si="2"/>
        <v>6.7725694444444446</v>
      </c>
      <c r="W19" s="165">
        <v>1</v>
      </c>
      <c r="X19" s="168">
        <f t="shared" si="3"/>
        <v>6.7725694444444446</v>
      </c>
    </row>
    <row r="20" spans="1:24" ht="12" customHeight="1" x14ac:dyDescent="0.2">
      <c r="A20" s="41"/>
      <c r="B20" s="69"/>
      <c r="C20" s="70"/>
      <c r="D20" s="70" t="s">
        <v>52</v>
      </c>
      <c r="E20" s="70"/>
      <c r="F20" s="70"/>
      <c r="G20" s="70" t="s">
        <v>41</v>
      </c>
      <c r="H20" s="71"/>
      <c r="I20" s="69" t="s">
        <v>42</v>
      </c>
      <c r="J20" s="72">
        <f t="shared" si="0"/>
        <v>0</v>
      </c>
      <c r="K20" s="63" t="s">
        <v>43</v>
      </c>
      <c r="L20" s="138" t="s">
        <v>44</v>
      </c>
      <c r="M20" s="138"/>
      <c r="N20" s="65"/>
      <c r="O20" s="65" t="s">
        <v>45</v>
      </c>
      <c r="P20" s="65"/>
      <c r="Q20" s="77">
        <f t="shared" si="1"/>
        <v>0</v>
      </c>
      <c r="R20" s="67" t="s">
        <v>46</v>
      </c>
      <c r="T20" s="164">
        <v>29.5</v>
      </c>
      <c r="U20" s="165">
        <v>83.5</v>
      </c>
      <c r="V20" s="167">
        <f t="shared" si="2"/>
        <v>17.105902777777779</v>
      </c>
      <c r="W20" s="165">
        <v>1</v>
      </c>
      <c r="X20" s="168">
        <f t="shared" si="3"/>
        <v>17.105902777777779</v>
      </c>
    </row>
    <row r="21" spans="1:24" ht="12" customHeight="1" x14ac:dyDescent="0.2">
      <c r="A21" s="78" t="s">
        <v>105</v>
      </c>
      <c r="B21" s="79"/>
      <c r="C21" s="80"/>
      <c r="D21" s="80" t="s">
        <v>53</v>
      </c>
      <c r="E21" s="80"/>
      <c r="F21" s="80"/>
      <c r="G21" s="80" t="s">
        <v>41</v>
      </c>
      <c r="H21" s="81">
        <v>0.46</v>
      </c>
      <c r="I21" s="79" t="s">
        <v>42</v>
      </c>
      <c r="J21" s="62">
        <f t="shared" si="0"/>
        <v>21.16</v>
      </c>
      <c r="K21" s="82" t="s">
        <v>43</v>
      </c>
      <c r="L21" s="144" t="s">
        <v>44</v>
      </c>
      <c r="M21" s="144"/>
      <c r="N21" s="83">
        <v>21</v>
      </c>
      <c r="O21" s="58" t="s">
        <v>45</v>
      </c>
      <c r="P21" s="58"/>
      <c r="Q21" s="84">
        <f t="shared" si="1"/>
        <v>444.36</v>
      </c>
      <c r="R21" s="85" t="s">
        <v>46</v>
      </c>
      <c r="T21" s="164">
        <v>71.5</v>
      </c>
      <c r="U21" s="165">
        <v>59.5</v>
      </c>
      <c r="V21" s="167">
        <f t="shared" si="2"/>
        <v>29.543402777777779</v>
      </c>
      <c r="W21" s="165">
        <v>1</v>
      </c>
      <c r="X21" s="168">
        <f t="shared" si="3"/>
        <v>29.543402777777779</v>
      </c>
    </row>
    <row r="22" spans="1:24" ht="12" customHeight="1" x14ac:dyDescent="0.2">
      <c r="A22" s="41"/>
      <c r="B22" s="69"/>
      <c r="C22" s="70"/>
      <c r="D22" s="70" t="s">
        <v>54</v>
      </c>
      <c r="E22" s="70"/>
      <c r="F22" s="70"/>
      <c r="G22" s="70" t="s">
        <v>41</v>
      </c>
      <c r="H22" s="71">
        <v>0.37</v>
      </c>
      <c r="I22" s="69" t="s">
        <v>42</v>
      </c>
      <c r="J22" s="72">
        <f t="shared" si="0"/>
        <v>17.02</v>
      </c>
      <c r="K22" s="63" t="s">
        <v>43</v>
      </c>
      <c r="L22" s="138" t="s">
        <v>44</v>
      </c>
      <c r="M22" s="138"/>
      <c r="N22" s="64"/>
      <c r="O22" s="65" t="s">
        <v>45</v>
      </c>
      <c r="P22" s="65"/>
      <c r="Q22" s="66">
        <f t="shared" si="1"/>
        <v>0</v>
      </c>
      <c r="R22" s="67" t="s">
        <v>46</v>
      </c>
      <c r="T22" s="164">
        <v>70</v>
      </c>
      <c r="U22" s="165">
        <v>60.5</v>
      </c>
      <c r="V22" s="167">
        <f t="shared" si="2"/>
        <v>29.409722222222221</v>
      </c>
      <c r="W22" s="165">
        <v>2</v>
      </c>
      <c r="X22" s="168">
        <f t="shared" si="3"/>
        <v>58.819444444444443</v>
      </c>
    </row>
    <row r="23" spans="1:24" ht="12" customHeight="1" x14ac:dyDescent="0.2">
      <c r="A23" s="41"/>
      <c r="B23" s="69"/>
      <c r="C23" s="70"/>
      <c r="D23" s="70" t="s">
        <v>55</v>
      </c>
      <c r="E23" s="70"/>
      <c r="F23" s="70"/>
      <c r="G23" s="70" t="s">
        <v>41</v>
      </c>
      <c r="H23" s="71">
        <v>0.16</v>
      </c>
      <c r="I23" s="69" t="s">
        <v>42</v>
      </c>
      <c r="J23" s="72">
        <f>IF(H23=0,0,H23*46)</f>
        <v>7.36</v>
      </c>
      <c r="K23" s="63" t="s">
        <v>43</v>
      </c>
      <c r="L23" s="138" t="s">
        <v>44</v>
      </c>
      <c r="M23" s="138"/>
      <c r="N23" s="64"/>
      <c r="O23" s="65" t="s">
        <v>45</v>
      </c>
      <c r="P23" s="65"/>
      <c r="Q23" s="66">
        <f>J23*N23</f>
        <v>0</v>
      </c>
      <c r="R23" s="67" t="s">
        <v>46</v>
      </c>
      <c r="T23" s="164">
        <v>35.5</v>
      </c>
      <c r="U23" s="165">
        <v>71.5</v>
      </c>
      <c r="V23" s="167">
        <f t="shared" si="2"/>
        <v>17.626736111111111</v>
      </c>
      <c r="W23" s="165">
        <v>5</v>
      </c>
      <c r="X23" s="168">
        <f t="shared" si="3"/>
        <v>88.133680555555557</v>
      </c>
    </row>
    <row r="24" spans="1:24" ht="12" customHeight="1" x14ac:dyDescent="0.2">
      <c r="A24" s="41"/>
      <c r="B24" s="69"/>
      <c r="C24" s="70"/>
      <c r="D24" s="40" t="s">
        <v>106</v>
      </c>
      <c r="E24" s="40"/>
      <c r="F24" s="40"/>
      <c r="G24" s="40" t="s">
        <v>41</v>
      </c>
      <c r="H24" s="73">
        <v>0.2</v>
      </c>
      <c r="I24" s="42" t="s">
        <v>42</v>
      </c>
      <c r="J24" s="72">
        <f t="shared" si="0"/>
        <v>9.2000000000000011</v>
      </c>
      <c r="K24" s="63" t="s">
        <v>43</v>
      </c>
      <c r="L24" s="138" t="s">
        <v>44</v>
      </c>
      <c r="M24" s="138"/>
      <c r="N24" s="64"/>
      <c r="O24" s="65" t="s">
        <v>45</v>
      </c>
      <c r="P24" s="65"/>
      <c r="Q24" s="66">
        <f t="shared" si="1"/>
        <v>0</v>
      </c>
      <c r="R24" s="67" t="s">
        <v>46</v>
      </c>
      <c r="T24" s="164">
        <v>71.5</v>
      </c>
      <c r="U24" s="165">
        <v>95.5</v>
      </c>
      <c r="V24" s="167">
        <f t="shared" si="2"/>
        <v>47.418402777777779</v>
      </c>
      <c r="W24" s="165">
        <v>1</v>
      </c>
      <c r="X24" s="168">
        <f t="shared" si="3"/>
        <v>47.418402777777779</v>
      </c>
    </row>
    <row r="25" spans="1:24" ht="12" customHeight="1" x14ac:dyDescent="0.2">
      <c r="A25" s="41"/>
      <c r="B25" s="69"/>
      <c r="C25" s="70"/>
      <c r="D25" s="70" t="s">
        <v>52</v>
      </c>
      <c r="E25" s="70"/>
      <c r="F25" s="70"/>
      <c r="G25" s="70" t="s">
        <v>41</v>
      </c>
      <c r="H25" s="71"/>
      <c r="I25" s="69" t="s">
        <v>42</v>
      </c>
      <c r="J25" s="72">
        <f t="shared" si="0"/>
        <v>0</v>
      </c>
      <c r="K25" s="63" t="s">
        <v>43</v>
      </c>
      <c r="L25" s="138" t="s">
        <v>44</v>
      </c>
      <c r="M25" s="138"/>
      <c r="N25" s="65"/>
      <c r="O25" s="65" t="s">
        <v>45</v>
      </c>
      <c r="P25" s="65"/>
      <c r="Q25" s="77">
        <f t="shared" si="1"/>
        <v>0</v>
      </c>
      <c r="R25" s="67" t="s">
        <v>46</v>
      </c>
      <c r="T25" s="164">
        <v>71.5</v>
      </c>
      <c r="U25" s="165">
        <v>59.5</v>
      </c>
      <c r="V25" s="167">
        <f t="shared" si="2"/>
        <v>29.543402777777779</v>
      </c>
      <c r="W25" s="165">
        <v>1</v>
      </c>
      <c r="X25" s="168">
        <f t="shared" si="3"/>
        <v>29.543402777777779</v>
      </c>
    </row>
    <row r="26" spans="1:24" ht="12" customHeight="1" x14ac:dyDescent="0.2">
      <c r="A26" s="78" t="s">
        <v>107</v>
      </c>
      <c r="B26" s="79"/>
      <c r="C26" s="80"/>
      <c r="D26" s="80" t="s">
        <v>56</v>
      </c>
      <c r="E26" s="80"/>
      <c r="F26" s="80"/>
      <c r="G26" s="80" t="s">
        <v>41</v>
      </c>
      <c r="H26" s="86">
        <v>0.4</v>
      </c>
      <c r="I26" s="79" t="s">
        <v>42</v>
      </c>
      <c r="J26" s="62">
        <f t="shared" si="0"/>
        <v>18.400000000000002</v>
      </c>
      <c r="K26" s="82" t="s">
        <v>43</v>
      </c>
      <c r="L26" s="144" t="s">
        <v>44</v>
      </c>
      <c r="M26" s="144"/>
      <c r="N26" s="83"/>
      <c r="O26" s="58" t="s">
        <v>45</v>
      </c>
      <c r="P26" s="58"/>
      <c r="Q26" s="84">
        <f t="shared" si="1"/>
        <v>0</v>
      </c>
      <c r="R26" s="85" t="s">
        <v>46</v>
      </c>
      <c r="T26" s="164">
        <v>71.5</v>
      </c>
      <c r="U26" s="165">
        <v>95.5</v>
      </c>
      <c r="V26" s="167">
        <f t="shared" si="2"/>
        <v>47.418402777777779</v>
      </c>
      <c r="W26" s="165">
        <v>1</v>
      </c>
      <c r="X26" s="168">
        <f t="shared" si="3"/>
        <v>47.418402777777779</v>
      </c>
    </row>
    <row r="27" spans="1:24" ht="12" customHeight="1" x14ac:dyDescent="0.2">
      <c r="A27" s="41" t="s">
        <v>108</v>
      </c>
      <c r="B27" s="69"/>
      <c r="C27" s="70"/>
      <c r="D27" s="70" t="s">
        <v>57</v>
      </c>
      <c r="E27" s="70"/>
      <c r="F27" s="70"/>
      <c r="G27" s="70" t="s">
        <v>41</v>
      </c>
      <c r="H27" s="87">
        <v>3.1E-2</v>
      </c>
      <c r="I27" s="69" t="s">
        <v>42</v>
      </c>
      <c r="J27" s="72">
        <f>IF(H27=0,0,H27*46)</f>
        <v>1.4259999999999999</v>
      </c>
      <c r="K27" s="63" t="s">
        <v>43</v>
      </c>
      <c r="L27" s="138" t="s">
        <v>44</v>
      </c>
      <c r="M27" s="138"/>
      <c r="N27" s="64"/>
      <c r="O27" s="65" t="s">
        <v>45</v>
      </c>
      <c r="P27" s="65"/>
      <c r="Q27" s="66">
        <f t="shared" si="1"/>
        <v>0</v>
      </c>
      <c r="R27" s="67" t="s">
        <v>46</v>
      </c>
      <c r="T27" s="164">
        <v>17.5</v>
      </c>
      <c r="U27" s="165">
        <v>71.5</v>
      </c>
      <c r="V27" s="167">
        <f t="shared" si="2"/>
        <v>8.6892361111111107</v>
      </c>
      <c r="W27" s="165">
        <v>1</v>
      </c>
      <c r="X27" s="168">
        <f t="shared" si="3"/>
        <v>8.6892361111111107</v>
      </c>
    </row>
    <row r="28" spans="1:24" ht="12" customHeight="1" thickBot="1" x14ac:dyDescent="0.25">
      <c r="A28" s="88" t="s">
        <v>109</v>
      </c>
      <c r="B28" s="69"/>
      <c r="C28" s="70"/>
      <c r="D28" s="40" t="s">
        <v>58</v>
      </c>
      <c r="E28" s="70"/>
      <c r="F28" s="70"/>
      <c r="G28" s="40" t="s">
        <v>41</v>
      </c>
      <c r="H28" s="89">
        <v>2.7E-2</v>
      </c>
      <c r="I28" s="42" t="s">
        <v>42</v>
      </c>
      <c r="J28" s="72">
        <f>IF(H28=0,0,H28*46)</f>
        <v>1.242</v>
      </c>
      <c r="K28" s="63" t="s">
        <v>43</v>
      </c>
      <c r="L28" s="138" t="s">
        <v>44</v>
      </c>
      <c r="M28" s="138"/>
      <c r="N28" s="64">
        <v>3771</v>
      </c>
      <c r="O28" s="65" t="s">
        <v>45</v>
      </c>
      <c r="P28" s="65"/>
      <c r="Q28" s="66">
        <f t="shared" si="1"/>
        <v>4683.5820000000003</v>
      </c>
      <c r="R28" s="67" t="s">
        <v>46</v>
      </c>
      <c r="T28" s="170">
        <v>17.5</v>
      </c>
      <c r="U28" s="159">
        <v>71.5</v>
      </c>
      <c r="V28" s="160">
        <f t="shared" si="2"/>
        <v>8.6892361111111107</v>
      </c>
      <c r="W28" s="159">
        <v>1</v>
      </c>
      <c r="X28" s="171">
        <f t="shared" si="3"/>
        <v>8.6892361111111107</v>
      </c>
    </row>
    <row r="29" spans="1:24" ht="12" customHeight="1" thickTop="1" thickBot="1" x14ac:dyDescent="0.25">
      <c r="A29" s="88" t="s">
        <v>110</v>
      </c>
      <c r="B29" s="69"/>
      <c r="C29" s="70"/>
      <c r="D29" s="70" t="s">
        <v>59</v>
      </c>
      <c r="E29" s="70"/>
      <c r="F29" s="70"/>
      <c r="G29" s="70" t="s">
        <v>41</v>
      </c>
      <c r="H29" s="87">
        <v>2.5000000000000001E-2</v>
      </c>
      <c r="I29" s="69" t="s">
        <v>42</v>
      </c>
      <c r="J29" s="72">
        <f t="shared" si="0"/>
        <v>1.1500000000000001</v>
      </c>
      <c r="K29" s="63" t="s">
        <v>43</v>
      </c>
      <c r="L29" s="138" t="s">
        <v>44</v>
      </c>
      <c r="M29" s="138"/>
      <c r="N29" s="64"/>
      <c r="O29" s="65" t="s">
        <v>45</v>
      </c>
      <c r="P29" s="65"/>
      <c r="Q29" s="66">
        <f t="shared" si="1"/>
        <v>0</v>
      </c>
      <c r="R29" s="67" t="s">
        <v>46</v>
      </c>
      <c r="T29" s="172"/>
      <c r="U29" s="173"/>
      <c r="V29" s="174"/>
      <c r="W29" s="173">
        <f>SUM(W10:W28)</f>
        <v>26</v>
      </c>
      <c r="X29" s="175">
        <f>SUM(X10:X28)</f>
        <v>637.67057291666674</v>
      </c>
    </row>
    <row r="30" spans="1:24" ht="12" customHeight="1" thickBot="1" x14ac:dyDescent="0.25">
      <c r="A30" s="88" t="s">
        <v>111</v>
      </c>
      <c r="B30" s="69"/>
      <c r="C30" s="70"/>
      <c r="D30" s="70" t="s">
        <v>141</v>
      </c>
      <c r="E30" s="70"/>
      <c r="F30" s="70"/>
      <c r="G30" s="70" t="s">
        <v>41</v>
      </c>
      <c r="H30" s="87">
        <v>4.8000000000000001E-2</v>
      </c>
      <c r="I30" s="69" t="s">
        <v>42</v>
      </c>
      <c r="J30" s="72">
        <f t="shared" si="0"/>
        <v>2.2080000000000002</v>
      </c>
      <c r="K30" s="63" t="s">
        <v>43</v>
      </c>
      <c r="L30" s="138" t="s">
        <v>44</v>
      </c>
      <c r="M30" s="138"/>
      <c r="N30" s="65"/>
      <c r="O30" s="65" t="s">
        <v>45</v>
      </c>
      <c r="P30" s="65"/>
      <c r="Q30" s="77">
        <f t="shared" si="1"/>
        <v>0</v>
      </c>
      <c r="R30" s="67" t="s">
        <v>46</v>
      </c>
      <c r="T30" s="40"/>
      <c r="U30" s="40"/>
      <c r="V30" s="40"/>
      <c r="W30" s="40"/>
      <c r="X30" s="40"/>
    </row>
    <row r="31" spans="1:24" ht="12" customHeight="1" x14ac:dyDescent="0.2">
      <c r="A31" s="78" t="s">
        <v>112</v>
      </c>
      <c r="B31" s="79"/>
      <c r="C31" s="80"/>
      <c r="D31" s="80" t="s">
        <v>56</v>
      </c>
      <c r="E31" s="80"/>
      <c r="F31" s="80"/>
      <c r="G31" s="80" t="s">
        <v>41</v>
      </c>
      <c r="H31" s="86">
        <v>0.25</v>
      </c>
      <c r="I31" s="79" t="s">
        <v>42</v>
      </c>
      <c r="J31" s="62">
        <f t="shared" si="0"/>
        <v>11.5</v>
      </c>
      <c r="K31" s="82" t="s">
        <v>43</v>
      </c>
      <c r="L31" s="144" t="s">
        <v>44</v>
      </c>
      <c r="M31" s="144"/>
      <c r="N31" s="83"/>
      <c r="O31" s="58" t="s">
        <v>45</v>
      </c>
      <c r="P31" s="58"/>
      <c r="Q31" s="84">
        <f t="shared" si="1"/>
        <v>0</v>
      </c>
      <c r="R31" s="85" t="s">
        <v>46</v>
      </c>
      <c r="T31" s="190" t="s">
        <v>160</v>
      </c>
      <c r="U31" s="191"/>
      <c r="V31" s="192"/>
      <c r="W31" s="176"/>
      <c r="X31" s="176"/>
    </row>
    <row r="32" spans="1:24" ht="12" customHeight="1" x14ac:dyDescent="0.2">
      <c r="A32" s="41" t="s">
        <v>113</v>
      </c>
      <c r="B32" s="69"/>
      <c r="C32" s="70"/>
      <c r="D32" s="70" t="s">
        <v>60</v>
      </c>
      <c r="E32" s="70"/>
      <c r="F32" s="70"/>
      <c r="G32" s="70" t="s">
        <v>41</v>
      </c>
      <c r="H32" s="87">
        <v>8.2000000000000003E-2</v>
      </c>
      <c r="I32" s="69" t="s">
        <v>42</v>
      </c>
      <c r="J32" s="72">
        <f t="shared" si="0"/>
        <v>3.7720000000000002</v>
      </c>
      <c r="K32" s="63" t="s">
        <v>43</v>
      </c>
      <c r="L32" s="138" t="s">
        <v>44</v>
      </c>
      <c r="M32" s="138"/>
      <c r="N32" s="206">
        <f>V40</f>
        <v>4157.1229000000003</v>
      </c>
      <c r="O32" s="65" t="s">
        <v>45</v>
      </c>
      <c r="P32" s="65"/>
      <c r="Q32" s="66">
        <f t="shared" si="1"/>
        <v>15680.667578800003</v>
      </c>
      <c r="R32" s="67" t="s">
        <v>46</v>
      </c>
      <c r="T32" s="178"/>
      <c r="U32" s="177"/>
      <c r="V32" s="193"/>
      <c r="W32" s="176"/>
      <c r="X32" s="176"/>
    </row>
    <row r="33" spans="1:24" ht="12" customHeight="1" x14ac:dyDescent="0.2">
      <c r="A33" s="41" t="s">
        <v>114</v>
      </c>
      <c r="B33" s="69"/>
      <c r="C33" s="70"/>
      <c r="D33" s="70" t="s">
        <v>61</v>
      </c>
      <c r="E33" s="70"/>
      <c r="F33" s="70"/>
      <c r="G33" s="70" t="s">
        <v>41</v>
      </c>
      <c r="H33" s="87">
        <v>6.2E-2</v>
      </c>
      <c r="I33" s="69" t="s">
        <v>42</v>
      </c>
      <c r="J33" s="72">
        <f t="shared" si="0"/>
        <v>2.8519999999999999</v>
      </c>
      <c r="K33" s="63" t="s">
        <v>43</v>
      </c>
      <c r="L33" s="138" t="s">
        <v>44</v>
      </c>
      <c r="M33" s="138"/>
      <c r="N33" s="64"/>
      <c r="O33" s="65" t="s">
        <v>45</v>
      </c>
      <c r="P33" s="65"/>
      <c r="Q33" s="66">
        <f t="shared" si="1"/>
        <v>0</v>
      </c>
      <c r="R33" s="67" t="s">
        <v>46</v>
      </c>
      <c r="T33" s="194" t="s">
        <v>156</v>
      </c>
      <c r="U33" s="176" t="s">
        <v>147</v>
      </c>
      <c r="V33" s="195"/>
      <c r="W33" s="176"/>
      <c r="X33" s="176"/>
    </row>
    <row r="34" spans="1:24" ht="12" customHeight="1" x14ac:dyDescent="0.2">
      <c r="A34" s="88" t="s">
        <v>109</v>
      </c>
      <c r="B34" s="69"/>
      <c r="C34" s="70"/>
      <c r="D34" s="40" t="s">
        <v>62</v>
      </c>
      <c r="E34" s="40"/>
      <c r="F34" s="40"/>
      <c r="G34" s="40" t="s">
        <v>41</v>
      </c>
      <c r="H34" s="89">
        <v>5.6000000000000001E-2</v>
      </c>
      <c r="I34" s="42" t="s">
        <v>42</v>
      </c>
      <c r="J34" s="72">
        <f t="shared" si="0"/>
        <v>2.5760000000000001</v>
      </c>
      <c r="K34" s="63" t="s">
        <v>43</v>
      </c>
      <c r="L34" s="138" t="s">
        <v>44</v>
      </c>
      <c r="M34" s="138"/>
      <c r="N34" s="64"/>
      <c r="O34" s="65" t="s">
        <v>45</v>
      </c>
      <c r="P34" s="65"/>
      <c r="Q34" s="66">
        <f t="shared" si="1"/>
        <v>0</v>
      </c>
      <c r="R34" s="67" t="s">
        <v>46</v>
      </c>
      <c r="T34" s="101">
        <f>10+23.42+5.34+27.61+22.77+1.8+3.27+17.18+6.65+9.39+2.03+6+28.66+18.18</f>
        <v>182.29999999999998</v>
      </c>
      <c r="U34" s="176">
        <v>8.33</v>
      </c>
      <c r="V34" s="196">
        <f>T34*U34</f>
        <v>1518.559</v>
      </c>
      <c r="W34" s="176"/>
      <c r="X34" s="176"/>
    </row>
    <row r="35" spans="1:24" ht="12" customHeight="1" x14ac:dyDescent="0.2">
      <c r="A35" s="88" t="s">
        <v>110</v>
      </c>
      <c r="B35" s="69"/>
      <c r="C35" s="70"/>
      <c r="D35" s="70" t="s">
        <v>63</v>
      </c>
      <c r="E35" s="70"/>
      <c r="F35" s="70"/>
      <c r="G35" s="70" t="s">
        <v>41</v>
      </c>
      <c r="H35" s="87">
        <v>4.5999999999999999E-2</v>
      </c>
      <c r="I35" s="69" t="s">
        <v>42</v>
      </c>
      <c r="J35" s="72">
        <f t="shared" si="0"/>
        <v>2.1160000000000001</v>
      </c>
      <c r="K35" s="63" t="s">
        <v>43</v>
      </c>
      <c r="L35" s="138" t="s">
        <v>44</v>
      </c>
      <c r="M35" s="138"/>
      <c r="N35" s="64"/>
      <c r="O35" s="65" t="s">
        <v>45</v>
      </c>
      <c r="P35" s="65"/>
      <c r="Q35" s="66">
        <f t="shared" si="1"/>
        <v>0</v>
      </c>
      <c r="R35" s="67" t="s">
        <v>46</v>
      </c>
      <c r="T35" s="178" t="s">
        <v>161</v>
      </c>
      <c r="U35" s="177"/>
      <c r="V35" s="193"/>
      <c r="W35" s="176"/>
      <c r="X35" s="176"/>
    </row>
    <row r="36" spans="1:24" ht="12" customHeight="1" x14ac:dyDescent="0.2">
      <c r="A36" s="88" t="s">
        <v>115</v>
      </c>
      <c r="B36" s="69"/>
      <c r="C36" s="70"/>
      <c r="D36" s="70" t="s">
        <v>64</v>
      </c>
      <c r="E36" s="70"/>
      <c r="F36" s="70"/>
      <c r="G36" s="70" t="s">
        <v>41</v>
      </c>
      <c r="H36" s="87">
        <v>0.13200000000000001</v>
      </c>
      <c r="I36" s="69" t="s">
        <v>42</v>
      </c>
      <c r="J36" s="72">
        <f>IF(H36=0,0,H36*46)</f>
        <v>6.0720000000000001</v>
      </c>
      <c r="K36" s="63" t="s">
        <v>43</v>
      </c>
      <c r="L36" s="138" t="s">
        <v>44</v>
      </c>
      <c r="M36" s="138"/>
      <c r="N36" s="64"/>
      <c r="O36" s="65" t="s">
        <v>45</v>
      </c>
      <c r="P36" s="65"/>
      <c r="Q36" s="66">
        <f>J36*N36</f>
        <v>0</v>
      </c>
      <c r="R36" s="67" t="s">
        <v>46</v>
      </c>
      <c r="T36" s="178"/>
      <c r="U36" s="177"/>
      <c r="V36" s="193"/>
      <c r="W36" s="176"/>
      <c r="X36" s="176"/>
    </row>
    <row r="37" spans="1:24" ht="12" customHeight="1" thickBot="1" x14ac:dyDescent="0.25">
      <c r="A37" s="88"/>
      <c r="B37" s="69"/>
      <c r="C37" s="70"/>
      <c r="D37" s="70" t="s">
        <v>65</v>
      </c>
      <c r="E37" s="70"/>
      <c r="F37" s="70"/>
      <c r="G37" s="70" t="s">
        <v>41</v>
      </c>
      <c r="H37" s="87">
        <v>0.109</v>
      </c>
      <c r="I37" s="69" t="s">
        <v>42</v>
      </c>
      <c r="J37" s="72">
        <f>IF(H37=0,0,H37*46)</f>
        <v>5.0140000000000002</v>
      </c>
      <c r="K37" s="63" t="s">
        <v>43</v>
      </c>
      <c r="L37" s="138" t="s">
        <v>44</v>
      </c>
      <c r="M37" s="138"/>
      <c r="N37" s="64"/>
      <c r="O37" s="65" t="s">
        <v>45</v>
      </c>
      <c r="P37" s="65"/>
      <c r="Q37" s="66">
        <f>J37*N37</f>
        <v>0</v>
      </c>
      <c r="R37" s="67" t="s">
        <v>46</v>
      </c>
      <c r="T37" s="197">
        <v>395.83</v>
      </c>
      <c r="U37" s="189">
        <v>8.33</v>
      </c>
      <c r="V37" s="198">
        <f>T37*U37</f>
        <v>3297.2638999999999</v>
      </c>
      <c r="W37" s="176"/>
      <c r="X37" s="176"/>
    </row>
    <row r="38" spans="1:24" ht="12" customHeight="1" thickTop="1" x14ac:dyDescent="0.2">
      <c r="A38" s="41"/>
      <c r="B38" s="69"/>
      <c r="C38" s="70"/>
      <c r="D38" s="40" t="s">
        <v>66</v>
      </c>
      <c r="E38" s="40"/>
      <c r="F38" s="40"/>
      <c r="G38" s="40" t="s">
        <v>41</v>
      </c>
      <c r="H38" s="89">
        <v>5.7000000000000002E-2</v>
      </c>
      <c r="I38" s="42" t="s">
        <v>42</v>
      </c>
      <c r="J38" s="72">
        <f>IF(H38=0,0,H38*46)</f>
        <v>2.6219999999999999</v>
      </c>
      <c r="K38" s="63" t="s">
        <v>43</v>
      </c>
      <c r="L38" s="138" t="s">
        <v>44</v>
      </c>
      <c r="M38" s="138"/>
      <c r="N38" s="64"/>
      <c r="O38" s="65" t="s">
        <v>45</v>
      </c>
      <c r="P38" s="65"/>
      <c r="Q38" s="66">
        <f>J38*N38</f>
        <v>0</v>
      </c>
      <c r="R38" s="67" t="s">
        <v>46</v>
      </c>
      <c r="T38" s="101"/>
      <c r="U38" s="201" t="s">
        <v>162</v>
      </c>
      <c r="V38" s="196">
        <f>SUM(V34:V37)</f>
        <v>4815.8229000000001</v>
      </c>
      <c r="W38" s="176"/>
      <c r="X38" s="176"/>
    </row>
    <row r="39" spans="1:24" ht="12" customHeight="1" x14ac:dyDescent="0.2">
      <c r="A39" s="41"/>
      <c r="B39" s="69"/>
      <c r="C39" s="70"/>
      <c r="D39" s="70" t="s">
        <v>67</v>
      </c>
      <c r="E39" s="70"/>
      <c r="F39" s="70"/>
      <c r="G39" s="70" t="s">
        <v>41</v>
      </c>
      <c r="H39" s="87">
        <v>5.5E-2</v>
      </c>
      <c r="I39" s="69" t="s">
        <v>42</v>
      </c>
      <c r="J39" s="72">
        <f t="shared" si="0"/>
        <v>2.5299999999999998</v>
      </c>
      <c r="K39" s="63" t="s">
        <v>43</v>
      </c>
      <c r="L39" s="138" t="s">
        <v>44</v>
      </c>
      <c r="M39" s="138"/>
      <c r="N39" s="64"/>
      <c r="O39" s="65" t="s">
        <v>45</v>
      </c>
      <c r="P39" s="65"/>
      <c r="Q39" s="66">
        <f t="shared" si="1"/>
        <v>0</v>
      </c>
      <c r="R39" s="67" t="s">
        <v>46</v>
      </c>
      <c r="T39" s="203"/>
      <c r="U39" s="202" t="s">
        <v>163</v>
      </c>
      <c r="V39" s="204">
        <f>N19+N21</f>
        <v>658.7</v>
      </c>
      <c r="W39" s="176"/>
      <c r="X39" s="176"/>
    </row>
    <row r="40" spans="1:24" ht="12" customHeight="1" thickBot="1" x14ac:dyDescent="0.25">
      <c r="A40" s="41"/>
      <c r="B40" s="69"/>
      <c r="C40" s="70"/>
      <c r="D40" s="70" t="s">
        <v>68</v>
      </c>
      <c r="E40" s="70"/>
      <c r="F40" s="70"/>
      <c r="G40" s="70" t="s">
        <v>41</v>
      </c>
      <c r="H40" s="87"/>
      <c r="I40" s="69" t="s">
        <v>42</v>
      </c>
      <c r="J40" s="72">
        <f t="shared" si="0"/>
        <v>0</v>
      </c>
      <c r="K40" s="63" t="s">
        <v>43</v>
      </c>
      <c r="L40" s="138" t="s">
        <v>44</v>
      </c>
      <c r="M40" s="138"/>
      <c r="N40" s="65"/>
      <c r="O40" s="65" t="s">
        <v>45</v>
      </c>
      <c r="P40" s="65"/>
      <c r="Q40" s="77">
        <f t="shared" si="1"/>
        <v>0</v>
      </c>
      <c r="R40" s="67" t="s">
        <v>46</v>
      </c>
      <c r="T40" s="199"/>
      <c r="U40" s="205" t="s">
        <v>164</v>
      </c>
      <c r="V40" s="200">
        <f>V38-V39</f>
        <v>4157.1229000000003</v>
      </c>
      <c r="W40" s="176"/>
      <c r="X40" s="176"/>
    </row>
    <row r="41" spans="1:24" ht="12" customHeight="1" x14ac:dyDescent="0.2">
      <c r="A41" s="78" t="s">
        <v>116</v>
      </c>
      <c r="B41" s="79"/>
      <c r="C41" s="80"/>
      <c r="D41" s="80" t="s">
        <v>56</v>
      </c>
      <c r="E41" s="80"/>
      <c r="F41" s="80"/>
      <c r="G41" s="80" t="s">
        <v>41</v>
      </c>
      <c r="H41" s="86">
        <v>0.13400000000000001</v>
      </c>
      <c r="I41" s="79" t="s">
        <v>42</v>
      </c>
      <c r="J41" s="62">
        <f t="shared" si="0"/>
        <v>6.1640000000000006</v>
      </c>
      <c r="K41" s="82" t="s">
        <v>43</v>
      </c>
      <c r="L41" s="144" t="s">
        <v>44</v>
      </c>
      <c r="M41" s="144"/>
      <c r="N41" s="83">
        <v>0</v>
      </c>
      <c r="O41" s="58" t="s">
        <v>45</v>
      </c>
      <c r="P41" s="58"/>
      <c r="Q41" s="84">
        <f t="shared" si="1"/>
        <v>0</v>
      </c>
      <c r="R41" s="85" t="s">
        <v>46</v>
      </c>
      <c r="T41" s="176"/>
      <c r="U41" s="176"/>
      <c r="V41" s="176"/>
      <c r="W41" s="176"/>
      <c r="X41" s="176"/>
    </row>
    <row r="42" spans="1:24" ht="12" customHeight="1" x14ac:dyDescent="0.2">
      <c r="A42" s="41" t="s">
        <v>117</v>
      </c>
      <c r="B42" s="69"/>
      <c r="C42" s="70"/>
      <c r="D42" s="70" t="s">
        <v>69</v>
      </c>
      <c r="E42" s="70"/>
      <c r="F42" s="70"/>
      <c r="G42" s="70" t="s">
        <v>41</v>
      </c>
      <c r="H42" s="87">
        <v>4.1000000000000002E-2</v>
      </c>
      <c r="I42" s="69" t="s">
        <v>42</v>
      </c>
      <c r="J42" s="72">
        <f t="shared" si="0"/>
        <v>1.8860000000000001</v>
      </c>
      <c r="K42" s="63" t="s">
        <v>43</v>
      </c>
      <c r="L42" s="138" t="s">
        <v>44</v>
      </c>
      <c r="M42" s="138"/>
      <c r="N42" s="64"/>
      <c r="O42" s="65" t="s">
        <v>45</v>
      </c>
      <c r="P42" s="65"/>
      <c r="Q42" s="66">
        <f t="shared" si="1"/>
        <v>0</v>
      </c>
      <c r="R42" s="67" t="s">
        <v>46</v>
      </c>
      <c r="T42" s="176"/>
      <c r="U42" s="176"/>
      <c r="V42" s="176"/>
      <c r="W42" s="176"/>
      <c r="X42" s="176"/>
    </row>
    <row r="43" spans="1:24" ht="12" customHeight="1" x14ac:dyDescent="0.2">
      <c r="A43" s="41" t="s">
        <v>70</v>
      </c>
      <c r="B43" s="69"/>
      <c r="C43" s="70"/>
      <c r="D43" s="40" t="s">
        <v>71</v>
      </c>
      <c r="E43" s="40"/>
      <c r="F43" s="40"/>
      <c r="G43" s="40" t="s">
        <v>41</v>
      </c>
      <c r="H43" s="89">
        <v>2.9000000000000001E-2</v>
      </c>
      <c r="I43" s="42" t="s">
        <v>42</v>
      </c>
      <c r="J43" s="72">
        <f t="shared" si="0"/>
        <v>1.3340000000000001</v>
      </c>
      <c r="K43" s="63" t="s">
        <v>43</v>
      </c>
      <c r="L43" s="138" t="s">
        <v>44</v>
      </c>
      <c r="M43" s="138"/>
      <c r="N43" s="64"/>
      <c r="O43" s="65" t="s">
        <v>45</v>
      </c>
      <c r="P43" s="65"/>
      <c r="Q43" s="66">
        <f t="shared" si="1"/>
        <v>0</v>
      </c>
      <c r="R43" s="67" t="s">
        <v>46</v>
      </c>
    </row>
    <row r="44" spans="1:24" ht="12" customHeight="1" x14ac:dyDescent="0.2">
      <c r="A44" s="41"/>
      <c r="B44" s="69"/>
      <c r="C44" s="70"/>
      <c r="D44" s="70" t="s">
        <v>57</v>
      </c>
      <c r="E44" s="70"/>
      <c r="F44" s="70"/>
      <c r="G44" s="70" t="s">
        <v>41</v>
      </c>
      <c r="H44" s="87">
        <v>2.5000000000000001E-2</v>
      </c>
      <c r="I44" s="69" t="s">
        <v>42</v>
      </c>
      <c r="J44" s="72">
        <f>IF(H44=0,0,H44*46)</f>
        <v>1.1500000000000001</v>
      </c>
      <c r="K44" s="63" t="s">
        <v>43</v>
      </c>
      <c r="L44" s="138" t="s">
        <v>44</v>
      </c>
      <c r="M44" s="138"/>
      <c r="N44" s="65"/>
      <c r="O44" s="65" t="s">
        <v>45</v>
      </c>
      <c r="P44" s="65"/>
      <c r="Q44" s="77">
        <f>J44*N44</f>
        <v>0</v>
      </c>
      <c r="R44" s="67" t="s">
        <v>46</v>
      </c>
    </row>
    <row r="45" spans="1:24" ht="12" customHeight="1" x14ac:dyDescent="0.2">
      <c r="A45" s="41"/>
      <c r="B45" s="69"/>
      <c r="C45" s="70"/>
      <c r="D45" s="70" t="s">
        <v>68</v>
      </c>
      <c r="E45" s="70"/>
      <c r="F45" s="70"/>
      <c r="G45" s="70" t="s">
        <v>41</v>
      </c>
      <c r="H45" s="87"/>
      <c r="I45" s="69" t="s">
        <v>42</v>
      </c>
      <c r="J45" s="72">
        <f t="shared" si="0"/>
        <v>0</v>
      </c>
      <c r="K45" s="63" t="s">
        <v>43</v>
      </c>
      <c r="L45" s="138" t="s">
        <v>44</v>
      </c>
      <c r="M45" s="138"/>
      <c r="N45" s="65"/>
      <c r="O45" s="65" t="s">
        <v>45</v>
      </c>
      <c r="P45" s="65"/>
      <c r="Q45" s="77">
        <f t="shared" si="1"/>
        <v>0</v>
      </c>
      <c r="R45" s="67" t="s">
        <v>46</v>
      </c>
    </row>
    <row r="46" spans="1:24" ht="12" customHeight="1" thickBot="1" x14ac:dyDescent="0.25">
      <c r="A46" s="78" t="s">
        <v>118</v>
      </c>
      <c r="B46" s="79"/>
      <c r="C46" s="80"/>
      <c r="D46" s="80" t="s">
        <v>56</v>
      </c>
      <c r="E46" s="80"/>
      <c r="F46" s="80"/>
      <c r="G46" s="80" t="s">
        <v>72</v>
      </c>
      <c r="H46" s="86">
        <v>0.73</v>
      </c>
      <c r="I46" s="79" t="s">
        <v>42</v>
      </c>
      <c r="J46" s="62">
        <f t="shared" si="0"/>
        <v>33.58</v>
      </c>
      <c r="K46" s="82" t="s">
        <v>119</v>
      </c>
      <c r="L46" s="144" t="s">
        <v>44</v>
      </c>
      <c r="M46" s="144"/>
      <c r="N46" s="83">
        <f>2628-1338</f>
        <v>1290</v>
      </c>
      <c r="O46" s="90" t="s">
        <v>120</v>
      </c>
      <c r="P46" s="80"/>
      <c r="Q46" s="84">
        <f t="shared" si="1"/>
        <v>43318.2</v>
      </c>
      <c r="R46" s="85" t="s">
        <v>46</v>
      </c>
    </row>
    <row r="47" spans="1:24" ht="12" customHeight="1" x14ac:dyDescent="0.2">
      <c r="A47" s="41" t="s">
        <v>121</v>
      </c>
      <c r="B47" s="69"/>
      <c r="C47" s="70"/>
      <c r="D47" s="40" t="s">
        <v>73</v>
      </c>
      <c r="E47" s="40"/>
      <c r="F47" s="40"/>
      <c r="G47" s="40" t="s">
        <v>72</v>
      </c>
      <c r="H47" s="89">
        <v>0.54</v>
      </c>
      <c r="I47" s="42" t="s">
        <v>42</v>
      </c>
      <c r="J47" s="72">
        <f t="shared" si="0"/>
        <v>24.840000000000003</v>
      </c>
      <c r="K47" s="63" t="s">
        <v>119</v>
      </c>
      <c r="L47" s="138" t="s">
        <v>44</v>
      </c>
      <c r="M47" s="138"/>
      <c r="N47" s="64"/>
      <c r="O47" s="40" t="s">
        <v>120</v>
      </c>
      <c r="P47" s="65"/>
      <c r="Q47" s="66">
        <f t="shared" si="1"/>
        <v>0</v>
      </c>
      <c r="R47" s="67" t="s">
        <v>46</v>
      </c>
      <c r="T47" s="181" t="s">
        <v>159</v>
      </c>
      <c r="U47" s="182"/>
      <c r="V47" s="183"/>
      <c r="W47" s="165"/>
      <c r="X47" s="165"/>
    </row>
    <row r="48" spans="1:24" ht="12" customHeight="1" x14ac:dyDescent="0.2">
      <c r="A48" s="88" t="s">
        <v>122</v>
      </c>
      <c r="B48" s="69"/>
      <c r="C48" s="70"/>
      <c r="D48" s="70" t="s">
        <v>68</v>
      </c>
      <c r="E48" s="70"/>
      <c r="F48" s="70"/>
      <c r="G48" s="70" t="s">
        <v>72</v>
      </c>
      <c r="H48" s="87"/>
      <c r="I48" s="69" t="s">
        <v>42</v>
      </c>
      <c r="J48" s="72">
        <f t="shared" si="0"/>
        <v>0</v>
      </c>
      <c r="K48" s="63" t="s">
        <v>119</v>
      </c>
      <c r="L48" s="138" t="s">
        <v>44</v>
      </c>
      <c r="M48" s="138"/>
      <c r="N48" s="65"/>
      <c r="O48" s="40" t="s">
        <v>120</v>
      </c>
      <c r="P48" s="65"/>
      <c r="Q48" s="77">
        <f t="shared" si="1"/>
        <v>0</v>
      </c>
      <c r="R48" s="67" t="s">
        <v>46</v>
      </c>
      <c r="T48" s="184" t="s">
        <v>157</v>
      </c>
      <c r="U48" s="180" t="s">
        <v>158</v>
      </c>
      <c r="V48" s="166"/>
      <c r="W48" s="165"/>
      <c r="X48" s="165"/>
    </row>
    <row r="49" spans="1:24" ht="12" customHeight="1" x14ac:dyDescent="0.2">
      <c r="A49" s="78" t="s">
        <v>123</v>
      </c>
      <c r="B49" s="79"/>
      <c r="C49" s="80"/>
      <c r="D49" s="80" t="s">
        <v>56</v>
      </c>
      <c r="E49" s="80"/>
      <c r="F49" s="80"/>
      <c r="G49" s="80" t="s">
        <v>72</v>
      </c>
      <c r="H49" s="86">
        <v>0.46</v>
      </c>
      <c r="I49" s="79" t="s">
        <v>42</v>
      </c>
      <c r="J49" s="62">
        <f t="shared" si="0"/>
        <v>21.16</v>
      </c>
      <c r="K49" s="82" t="s">
        <v>119</v>
      </c>
      <c r="L49" s="144" t="s">
        <v>44</v>
      </c>
      <c r="M49" s="144"/>
      <c r="N49" s="83">
        <v>1338</v>
      </c>
      <c r="O49" s="90" t="s">
        <v>120</v>
      </c>
      <c r="P49" s="58"/>
      <c r="Q49" s="84">
        <f t="shared" si="1"/>
        <v>28312.080000000002</v>
      </c>
      <c r="R49" s="85" t="s">
        <v>46</v>
      </c>
      <c r="T49" s="185"/>
      <c r="U49" s="179"/>
      <c r="V49" s="166"/>
      <c r="W49" s="165"/>
      <c r="X49" s="165"/>
    </row>
    <row r="50" spans="1:24" ht="12" customHeight="1" x14ac:dyDescent="0.2">
      <c r="A50" s="88" t="s">
        <v>124</v>
      </c>
      <c r="B50" s="69"/>
      <c r="C50" s="70"/>
      <c r="D50" s="70" t="s">
        <v>68</v>
      </c>
      <c r="E50" s="70"/>
      <c r="F50" s="70"/>
      <c r="G50" s="70" t="s">
        <v>72</v>
      </c>
      <c r="H50" s="87"/>
      <c r="I50" s="69" t="s">
        <v>42</v>
      </c>
      <c r="J50" s="72">
        <f t="shared" si="0"/>
        <v>0</v>
      </c>
      <c r="K50" s="63" t="s">
        <v>119</v>
      </c>
      <c r="L50" s="138" t="s">
        <v>44</v>
      </c>
      <c r="M50" s="138"/>
      <c r="N50" s="65"/>
      <c r="O50" s="40" t="s">
        <v>120</v>
      </c>
      <c r="P50" s="65"/>
      <c r="Q50" s="77">
        <f t="shared" si="1"/>
        <v>0</v>
      </c>
      <c r="R50" s="67" t="s">
        <v>46</v>
      </c>
      <c r="T50" s="185"/>
      <c r="U50" s="179"/>
      <c r="V50" s="166"/>
      <c r="W50" s="165"/>
      <c r="X50" s="165"/>
    </row>
    <row r="51" spans="1:24" ht="12" customHeight="1" x14ac:dyDescent="0.2">
      <c r="A51" s="78" t="s">
        <v>125</v>
      </c>
      <c r="B51" s="79"/>
      <c r="C51" s="80"/>
      <c r="D51" s="80" t="s">
        <v>74</v>
      </c>
      <c r="E51" s="80"/>
      <c r="F51" s="79" t="s">
        <v>126</v>
      </c>
      <c r="G51" s="80"/>
      <c r="H51" s="86"/>
      <c r="I51" s="79"/>
      <c r="J51" s="62">
        <v>1</v>
      </c>
      <c r="K51" s="82" t="s">
        <v>127</v>
      </c>
      <c r="L51" s="144" t="s">
        <v>44</v>
      </c>
      <c r="M51" s="144"/>
      <c r="N51" s="83">
        <f>T52*U52</f>
        <v>33036.78</v>
      </c>
      <c r="O51" s="90" t="s">
        <v>128</v>
      </c>
      <c r="P51" s="80"/>
      <c r="Q51" s="84">
        <f t="shared" si="1"/>
        <v>33036.78</v>
      </c>
      <c r="R51" s="85" t="s">
        <v>46</v>
      </c>
      <c r="T51" s="185"/>
      <c r="U51" s="179"/>
      <c r="V51" s="166"/>
      <c r="W51" s="165"/>
      <c r="X51" s="165"/>
    </row>
    <row r="52" spans="1:24" ht="12" customHeight="1" thickBot="1" x14ac:dyDescent="0.25">
      <c r="A52" s="88" t="s">
        <v>129</v>
      </c>
      <c r="B52" s="69"/>
      <c r="C52" s="70"/>
      <c r="D52" s="70" t="s">
        <v>75</v>
      </c>
      <c r="E52" s="70"/>
      <c r="F52" s="69" t="s">
        <v>130</v>
      </c>
      <c r="G52" s="23"/>
      <c r="H52" s="91"/>
      <c r="I52" s="92"/>
      <c r="J52" s="22">
        <v>0.5</v>
      </c>
      <c r="K52" s="63" t="s">
        <v>127</v>
      </c>
      <c r="L52" s="138" t="s">
        <v>44</v>
      </c>
      <c r="M52" s="138"/>
      <c r="N52" s="64">
        <f>T53*U53</f>
        <v>0</v>
      </c>
      <c r="O52" s="40" t="s">
        <v>128</v>
      </c>
      <c r="P52" s="70"/>
      <c r="Q52" s="66">
        <f>J52*N52</f>
        <v>0</v>
      </c>
      <c r="R52" s="67" t="s">
        <v>46</v>
      </c>
      <c r="S52" s="23"/>
      <c r="T52" s="186">
        <f>2628+1338</f>
        <v>3966</v>
      </c>
      <c r="U52" s="187">
        <v>8.33</v>
      </c>
      <c r="V52" s="188">
        <f>T52*U52</f>
        <v>33036.78</v>
      </c>
      <c r="W52" s="165"/>
      <c r="X52" s="165"/>
    </row>
    <row r="53" spans="1:24" ht="12" customHeight="1" x14ac:dyDescent="0.2">
      <c r="A53" s="133" t="s">
        <v>149</v>
      </c>
      <c r="B53" s="69"/>
      <c r="C53" s="70"/>
      <c r="D53" s="40" t="s">
        <v>76</v>
      </c>
      <c r="E53" s="40"/>
      <c r="F53" s="42" t="s">
        <v>131</v>
      </c>
      <c r="G53" s="25"/>
      <c r="H53" s="93"/>
      <c r="I53" s="94"/>
      <c r="J53" s="22">
        <v>0.3</v>
      </c>
      <c r="K53" s="63" t="s">
        <v>127</v>
      </c>
      <c r="L53" s="138" t="s">
        <v>44</v>
      </c>
      <c r="M53" s="138"/>
      <c r="N53" s="64">
        <f>T54*U54</f>
        <v>0</v>
      </c>
      <c r="O53" s="40" t="s">
        <v>128</v>
      </c>
      <c r="P53" s="70"/>
      <c r="Q53" s="66">
        <f t="shared" si="1"/>
        <v>0</v>
      </c>
      <c r="R53" s="67" t="s">
        <v>46</v>
      </c>
      <c r="T53" s="165"/>
      <c r="U53" s="165"/>
      <c r="V53" s="165"/>
      <c r="W53" s="165"/>
      <c r="X53" s="165"/>
    </row>
    <row r="54" spans="1:24" ht="12" customHeight="1" x14ac:dyDescent="0.2">
      <c r="A54" s="41"/>
      <c r="B54" s="70"/>
      <c r="C54" s="70"/>
      <c r="D54" s="40"/>
      <c r="E54" s="40"/>
      <c r="F54" s="40"/>
      <c r="G54" s="25"/>
      <c r="H54" s="93"/>
      <c r="J54" s="22"/>
      <c r="K54" s="63"/>
      <c r="L54" s="95"/>
      <c r="M54" s="95"/>
      <c r="N54" s="65"/>
      <c r="O54" s="70"/>
      <c r="P54" s="70"/>
      <c r="Q54" s="77"/>
      <c r="R54" s="67"/>
      <c r="S54" s="23"/>
      <c r="T54" s="165"/>
      <c r="U54" s="165"/>
      <c r="V54" s="165"/>
      <c r="W54" s="165"/>
      <c r="X54" s="165"/>
    </row>
    <row r="55" spans="1:24" ht="2" customHeight="1" x14ac:dyDescent="0.2">
      <c r="A55" s="96"/>
      <c r="B55" s="80"/>
      <c r="C55" s="80"/>
      <c r="D55" s="80"/>
      <c r="E55" s="80"/>
      <c r="F55" s="80"/>
      <c r="G55" s="80"/>
      <c r="H55" s="80"/>
      <c r="I55" s="80"/>
      <c r="J55" s="97"/>
      <c r="K55" s="98"/>
      <c r="L55" s="80"/>
      <c r="M55" s="80"/>
      <c r="N55" s="80"/>
      <c r="O55" s="80"/>
      <c r="P55" s="80"/>
      <c r="Q55" s="99"/>
      <c r="R55" s="100"/>
    </row>
    <row r="56" spans="1:24" ht="20" customHeight="1" x14ac:dyDescent="0.2">
      <c r="A56" s="101" t="s">
        <v>132</v>
      </c>
      <c r="B56" s="70"/>
      <c r="C56" s="102">
        <f>2628+1338</f>
        <v>3966</v>
      </c>
      <c r="D56" s="103" t="s">
        <v>133</v>
      </c>
      <c r="E56" s="104"/>
      <c r="F56" s="103"/>
      <c r="H56" s="70"/>
      <c r="I56" s="70"/>
      <c r="J56" s="104"/>
      <c r="K56" s="103"/>
      <c r="L56" s="70"/>
      <c r="M56" s="70"/>
      <c r="N56" s="105" t="s">
        <v>77</v>
      </c>
      <c r="O56" s="95" t="s">
        <v>78</v>
      </c>
      <c r="P56" s="95"/>
      <c r="Q56" s="106">
        <f>SUM(Q10:Q53)</f>
        <v>133102.5615788</v>
      </c>
      <c r="R56" s="107" t="s">
        <v>46</v>
      </c>
    </row>
    <row r="57" spans="1:24" ht="12" customHeight="1" x14ac:dyDescent="0.2">
      <c r="A57" s="88"/>
      <c r="B57" s="108" t="s">
        <v>134</v>
      </c>
      <c r="C57" s="109">
        <f>IF(C56=0,0,Q56/C56)</f>
        <v>33.560908113666166</v>
      </c>
      <c r="D57" s="70" t="s">
        <v>135</v>
      </c>
      <c r="E57" s="110">
        <f>C57/3.413</f>
        <v>9.8332575779859859</v>
      </c>
      <c r="F57" s="95" t="s">
        <v>79</v>
      </c>
      <c r="G57" s="70"/>
      <c r="H57" s="70"/>
      <c r="I57" s="70"/>
      <c r="J57" s="104"/>
      <c r="K57" s="103"/>
      <c r="L57" s="70"/>
      <c r="M57" s="70"/>
      <c r="N57" s="95" t="s">
        <v>136</v>
      </c>
      <c r="O57" s="95" t="s">
        <v>78</v>
      </c>
      <c r="P57" s="95"/>
      <c r="Q57" s="106">
        <f>Q56/3.413</f>
        <v>38998.699554292412</v>
      </c>
      <c r="R57" s="107" t="s">
        <v>80</v>
      </c>
    </row>
    <row r="58" spans="1:24" ht="14" customHeight="1" x14ac:dyDescent="0.2">
      <c r="A58" s="111" t="s">
        <v>137</v>
      </c>
      <c r="C58" s="70"/>
      <c r="E58" s="70"/>
      <c r="G58" s="105"/>
      <c r="O58" s="126"/>
      <c r="P58" s="130"/>
      <c r="Q58" s="126"/>
      <c r="R58" s="131"/>
    </row>
    <row r="59" spans="1:24" ht="15" customHeight="1" x14ac:dyDescent="0.2">
      <c r="A59" s="78" t="s">
        <v>81</v>
      </c>
      <c r="B59" s="80"/>
      <c r="C59" s="80"/>
      <c r="D59" s="80"/>
      <c r="E59" s="80"/>
      <c r="F59" s="80"/>
      <c r="G59" s="80"/>
      <c r="H59" s="80"/>
      <c r="I59" s="80"/>
      <c r="J59" s="112" t="s">
        <v>82</v>
      </c>
      <c r="K59" s="80"/>
      <c r="L59" s="80"/>
      <c r="M59" s="80"/>
      <c r="N59" s="80"/>
      <c r="O59" s="137" t="s">
        <v>143</v>
      </c>
      <c r="P59" s="137"/>
      <c r="Q59" s="139" t="s">
        <v>166</v>
      </c>
      <c r="R59" s="140"/>
    </row>
    <row r="60" spans="1:24" ht="12" customHeight="1" x14ac:dyDescent="0.2">
      <c r="A60" s="88" t="s">
        <v>138</v>
      </c>
      <c r="B60" s="70"/>
      <c r="C60" s="70"/>
      <c r="D60" s="106">
        <f>Q56</f>
        <v>133102.5615788</v>
      </c>
      <c r="E60" s="70" t="s">
        <v>139</v>
      </c>
      <c r="F60" s="106">
        <f>Q57</f>
        <v>38998.699554292412</v>
      </c>
      <c r="G60" s="70" t="s">
        <v>80</v>
      </c>
      <c r="I60" s="70"/>
      <c r="J60" s="70" t="s">
        <v>83</v>
      </c>
      <c r="K60" s="70"/>
      <c r="L60" s="141" t="s">
        <v>165</v>
      </c>
      <c r="M60" s="141"/>
      <c r="N60" s="141"/>
      <c r="O60" s="138" t="s">
        <v>84</v>
      </c>
      <c r="P60" s="138"/>
      <c r="Q60" s="135" t="s">
        <v>166</v>
      </c>
      <c r="R60" s="136"/>
    </row>
    <row r="61" spans="1:24" ht="15" customHeight="1" x14ac:dyDescent="0.2">
      <c r="A61" s="88" t="s">
        <v>140</v>
      </c>
      <c r="B61" s="70"/>
      <c r="C61" s="70"/>
      <c r="D61" s="106">
        <f>D60*1.5</f>
        <v>199653.84236820001</v>
      </c>
      <c r="E61" s="70" t="s">
        <v>139</v>
      </c>
      <c r="F61" s="106">
        <f>D61/3.413</f>
        <v>58498.049331438626</v>
      </c>
      <c r="G61" s="70" t="s">
        <v>80</v>
      </c>
      <c r="H61" s="70"/>
      <c r="I61" s="70"/>
      <c r="J61" s="70" t="s">
        <v>85</v>
      </c>
      <c r="K61" s="23"/>
      <c r="L61" s="142">
        <f>48000*3</f>
        <v>144000</v>
      </c>
      <c r="M61" s="142"/>
      <c r="N61" s="114" t="s">
        <v>46</v>
      </c>
      <c r="O61" s="70"/>
      <c r="P61" s="95" t="s">
        <v>86</v>
      </c>
      <c r="Q61" s="113" t="s">
        <v>166</v>
      </c>
      <c r="R61" s="115" t="s">
        <v>87</v>
      </c>
      <c r="S61" t="s">
        <v>142</v>
      </c>
    </row>
    <row r="62" spans="1:24" ht="14.5" customHeight="1" x14ac:dyDescent="0.2">
      <c r="A62" s="88"/>
      <c r="B62" s="70"/>
      <c r="C62" s="70"/>
      <c r="E62" s="70"/>
      <c r="F62" s="70"/>
      <c r="G62" s="70"/>
      <c r="J62" s="104"/>
      <c r="K62" s="95" t="s">
        <v>168</v>
      </c>
      <c r="L62" s="143">
        <v>12000</v>
      </c>
      <c r="M62" s="143"/>
      <c r="N62" s="70" t="s">
        <v>80</v>
      </c>
      <c r="O62" s="70"/>
      <c r="P62" s="70"/>
      <c r="Q62" s="129" t="s">
        <v>166</v>
      </c>
      <c r="R62" s="115" t="s">
        <v>88</v>
      </c>
    </row>
    <row r="63" spans="1:24" ht="12" customHeight="1" thickBot="1" x14ac:dyDescent="0.25">
      <c r="A63" s="116"/>
      <c r="B63" s="117"/>
      <c r="C63" s="117"/>
      <c r="D63" s="117"/>
      <c r="E63" s="117"/>
      <c r="F63" s="117"/>
      <c r="G63" s="117"/>
      <c r="H63" s="117"/>
      <c r="I63" s="117"/>
      <c r="J63" s="118" t="s">
        <v>167</v>
      </c>
      <c r="K63" s="117"/>
      <c r="L63" s="117"/>
      <c r="M63" s="117"/>
      <c r="N63" s="117"/>
      <c r="O63" s="117"/>
      <c r="P63" s="117"/>
      <c r="Q63" s="117"/>
      <c r="R63" s="119"/>
    </row>
    <row r="64" spans="1:24" ht="2" customHeight="1" x14ac:dyDescent="0.2">
      <c r="A64" s="70"/>
      <c r="B64" s="70"/>
      <c r="C64" s="70"/>
      <c r="D64" s="70"/>
      <c r="E64" s="70"/>
      <c r="F64" s="70"/>
      <c r="G64" s="70"/>
      <c r="H64" s="70"/>
      <c r="I64" s="70"/>
      <c r="J64" s="104"/>
      <c r="K64" s="70"/>
      <c r="L64" s="70"/>
      <c r="M64" s="70"/>
      <c r="N64" s="70"/>
      <c r="O64" s="70"/>
      <c r="P64" s="70"/>
      <c r="Q64" s="70"/>
      <c r="R64" s="70"/>
    </row>
    <row r="65" spans="1:18" x14ac:dyDescent="0.2">
      <c r="A65" s="70"/>
      <c r="B65" s="70"/>
      <c r="C65" s="70"/>
      <c r="D65" s="70"/>
      <c r="E65" s="70"/>
      <c r="F65" s="70"/>
      <c r="G65" s="70"/>
      <c r="H65" s="70"/>
      <c r="I65" s="70"/>
      <c r="J65" s="104"/>
      <c r="K65" s="70"/>
      <c r="L65" s="70"/>
      <c r="M65" s="70"/>
      <c r="N65" s="70"/>
      <c r="O65" s="70"/>
      <c r="P65" s="70"/>
      <c r="Q65" s="70"/>
      <c r="R65" s="70"/>
    </row>
    <row r="66" spans="1:18" x14ac:dyDescent="0.2">
      <c r="A66" s="70"/>
      <c r="B66" s="70"/>
      <c r="C66" s="70"/>
      <c r="D66" s="70"/>
      <c r="E66" s="70"/>
      <c r="F66" s="70"/>
      <c r="G66" s="70"/>
      <c r="H66" s="70"/>
      <c r="I66" s="70"/>
      <c r="J66" s="104"/>
      <c r="K66" s="70"/>
      <c r="L66" s="70"/>
      <c r="M66" s="70"/>
      <c r="N66" s="70"/>
      <c r="O66" s="70"/>
      <c r="P66" s="70"/>
      <c r="Q66" s="70"/>
      <c r="R66" s="70"/>
    </row>
    <row r="67" spans="1:18" x14ac:dyDescent="0.2">
      <c r="A67" s="70"/>
      <c r="B67" s="70"/>
      <c r="C67" s="70"/>
      <c r="D67" s="70"/>
      <c r="E67" s="70"/>
      <c r="F67" s="70"/>
      <c r="G67" s="70"/>
      <c r="H67" s="70"/>
      <c r="I67" s="70"/>
      <c r="J67" s="104"/>
      <c r="K67" s="70"/>
      <c r="L67" s="70"/>
      <c r="M67" s="70"/>
      <c r="N67" s="70"/>
      <c r="O67" s="70"/>
      <c r="P67" s="70"/>
      <c r="Q67" s="70"/>
      <c r="R67" s="70"/>
    </row>
    <row r="105" ht="13.5" customHeight="1" x14ac:dyDescent="0.2"/>
    <row r="118" spans="1:18" x14ac:dyDescent="0.2">
      <c r="B118" s="14"/>
      <c r="C118" s="14"/>
      <c r="D118" s="14"/>
      <c r="E118" s="14"/>
      <c r="F118" s="14"/>
      <c r="G118" s="14"/>
      <c r="H118" s="14"/>
      <c r="I118" s="14"/>
      <c r="J118" s="120"/>
    </row>
    <row r="119" spans="1:18" x14ac:dyDescent="0.2">
      <c r="A119" s="121" t="s">
        <v>89</v>
      </c>
      <c r="B119" s="122"/>
      <c r="C119" s="122"/>
      <c r="D119" s="122"/>
      <c r="E119" s="122"/>
      <c r="F119" s="122"/>
      <c r="G119" s="122"/>
      <c r="H119" s="122"/>
      <c r="I119" s="122"/>
      <c r="J119" s="123"/>
      <c r="K119" s="122"/>
      <c r="L119" s="122"/>
      <c r="M119" s="122"/>
      <c r="N119" s="122"/>
      <c r="O119" s="122"/>
      <c r="P119" s="122"/>
      <c r="Q119" s="122"/>
      <c r="R119" s="124"/>
    </row>
    <row r="120" spans="1:18" x14ac:dyDescent="0.2">
      <c r="A120" s="125" t="s">
        <v>90</v>
      </c>
      <c r="B120" s="126"/>
      <c r="C120" s="126"/>
      <c r="D120" s="126"/>
      <c r="E120" s="126"/>
      <c r="F120" s="126"/>
      <c r="G120" s="126"/>
      <c r="H120" s="126"/>
      <c r="I120" s="126"/>
      <c r="J120" s="127"/>
      <c r="K120" s="126"/>
      <c r="L120" s="126"/>
      <c r="M120" s="126"/>
      <c r="N120" s="126"/>
      <c r="O120" s="126"/>
      <c r="P120" s="126"/>
      <c r="Q120" s="126"/>
      <c r="R120" s="128"/>
    </row>
  </sheetData>
  <mergeCells count="60">
    <mergeCell ref="T48:T51"/>
    <mergeCell ref="U48:U51"/>
    <mergeCell ref="T31:V32"/>
    <mergeCell ref="T35:V36"/>
    <mergeCell ref="L11:M11"/>
    <mergeCell ref="K1:R1"/>
    <mergeCell ref="K2:R2"/>
    <mergeCell ref="K3:M3"/>
    <mergeCell ref="P3:R3"/>
    <mergeCell ref="L10:M10"/>
    <mergeCell ref="L23:M23"/>
    <mergeCell ref="L12:M12"/>
    <mergeCell ref="L13:M13"/>
    <mergeCell ref="L14:M14"/>
    <mergeCell ref="L15:M15"/>
    <mergeCell ref="L16:M16"/>
    <mergeCell ref="L17:M17"/>
    <mergeCell ref="L18:M18"/>
    <mergeCell ref="L19:M19"/>
    <mergeCell ref="L20:M20"/>
    <mergeCell ref="L21:M21"/>
    <mergeCell ref="L22:M22"/>
    <mergeCell ref="L45:M45"/>
    <mergeCell ref="L46:M46"/>
    <mergeCell ref="L35:M35"/>
    <mergeCell ref="L24:M24"/>
    <mergeCell ref="L25:M25"/>
    <mergeCell ref="L26:M26"/>
    <mergeCell ref="L27:M27"/>
    <mergeCell ref="L28:M28"/>
    <mergeCell ref="L29:M29"/>
    <mergeCell ref="L30:M30"/>
    <mergeCell ref="L31:M31"/>
    <mergeCell ref="L32:M32"/>
    <mergeCell ref="L33:M33"/>
    <mergeCell ref="L34:M34"/>
    <mergeCell ref="L61:M61"/>
    <mergeCell ref="L62:M62"/>
    <mergeCell ref="L48:M48"/>
    <mergeCell ref="L49:M49"/>
    <mergeCell ref="L50:M50"/>
    <mergeCell ref="L51:M51"/>
    <mergeCell ref="L52:M52"/>
    <mergeCell ref="L53:M53"/>
    <mergeCell ref="G2:J2"/>
    <mergeCell ref="Q60:R60"/>
    <mergeCell ref="O59:P59"/>
    <mergeCell ref="O60:P60"/>
    <mergeCell ref="Q59:R59"/>
    <mergeCell ref="L60:N60"/>
    <mergeCell ref="L47:M47"/>
    <mergeCell ref="L36:M36"/>
    <mergeCell ref="L37:M37"/>
    <mergeCell ref="L38:M38"/>
    <mergeCell ref="L39:M39"/>
    <mergeCell ref="L40:M40"/>
    <mergeCell ref="L41:M41"/>
    <mergeCell ref="L42:M42"/>
    <mergeCell ref="L43:M43"/>
    <mergeCell ref="L44:M44"/>
  </mergeCells>
  <pageMargins left="0.7" right="0.7" top="0.75" bottom="0.75" header="0.3" footer="0.3"/>
  <pageSetup scale="85" orientation="portrait" horizontalDpi="0" verticalDpi="0"/>
  <drawing r:id="rId1"/>
  <legacyDrawing r:id="rId2"/>
  <oleObjects>
    <mc:AlternateContent xmlns:mc="http://schemas.openxmlformats.org/markup-compatibility/2006">
      <mc:Choice Requires="x14">
        <oleObject progId="Image Document" shapeId="2049" r:id="rId3">
          <objectPr defaultSize="0" autoLine="0" autoPict="0" r:id="rId4">
            <anchor moveWithCells="1">
              <from>
                <xdr:col>0</xdr:col>
                <xdr:colOff>0</xdr:colOff>
                <xdr:row>0</xdr:row>
                <xdr:rowOff>0</xdr:rowOff>
              </from>
              <to>
                <xdr:col>1</xdr:col>
                <xdr:colOff>0</xdr:colOff>
                <xdr:row>2</xdr:row>
                <xdr:rowOff>177800</xdr:rowOff>
              </to>
            </anchor>
          </objectPr>
        </oleObject>
      </mc:Choice>
      <mc:Fallback>
        <oleObject progId="Image Document" shapeId="2049"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990D7-3357-DC49-A019-18652427241E}">
  <sheetPr>
    <pageSetUpPr fitToPage="1"/>
  </sheetPr>
  <dimension ref="A1:T7"/>
  <sheetViews>
    <sheetView zoomScale="92" workbookViewId="0">
      <selection activeCell="A7" sqref="A7"/>
    </sheetView>
  </sheetViews>
  <sheetFormatPr baseColWidth="10" defaultRowHeight="16" x14ac:dyDescent="0.2"/>
  <cols>
    <col min="1" max="1" width="6.1640625" style="1" customWidth="1"/>
    <col min="2" max="2" width="5.83203125" customWidth="1"/>
    <col min="3" max="3" width="14.83203125" customWidth="1"/>
    <col min="4" max="4" width="8.1640625" customWidth="1"/>
    <col min="5" max="5" width="5.83203125" customWidth="1"/>
    <col min="6" max="6" width="5" customWidth="1"/>
    <col min="7" max="7" width="5.83203125" customWidth="1"/>
    <col min="8" max="8" width="6" customWidth="1"/>
    <col min="9" max="9" width="7.1640625" customWidth="1"/>
    <col min="10" max="10" width="7.1640625" style="1" customWidth="1"/>
    <col min="11" max="11" width="7.83203125" customWidth="1"/>
    <col min="12" max="12" width="8.33203125" customWidth="1"/>
    <col min="13" max="13" width="7.83203125" customWidth="1"/>
    <col min="14" max="14" width="6.6640625" customWidth="1"/>
    <col min="15" max="15" width="7.1640625" customWidth="1"/>
    <col min="16" max="16" width="9.83203125" customWidth="1"/>
    <col min="17" max="17" width="7.33203125" customWidth="1"/>
    <col min="18" max="18" width="7.6640625" style="1" customWidth="1"/>
    <col min="19" max="19" width="7" style="1" customWidth="1"/>
    <col min="20" max="20" width="8.6640625" style="2" customWidth="1"/>
  </cols>
  <sheetData>
    <row r="1" spans="1:20" s="5" customFormat="1" x14ac:dyDescent="0.2">
      <c r="A1" s="153" t="s">
        <v>0</v>
      </c>
      <c r="B1" s="154"/>
      <c r="C1" s="154"/>
      <c r="D1" s="154"/>
      <c r="E1" s="154"/>
      <c r="F1" s="154"/>
      <c r="G1" s="154"/>
      <c r="H1" s="154"/>
      <c r="I1" s="154"/>
      <c r="J1" s="154"/>
      <c r="K1" s="154"/>
      <c r="L1" s="154"/>
      <c r="M1" s="154"/>
      <c r="N1" s="154"/>
      <c r="O1" s="154"/>
      <c r="P1" s="154"/>
      <c r="Q1" s="154"/>
      <c r="R1" s="154"/>
      <c r="S1" s="154"/>
      <c r="T1" s="155"/>
    </row>
    <row r="2" spans="1:20" ht="68" customHeight="1" x14ac:dyDescent="0.2">
      <c r="A2" s="156" t="s">
        <v>1</v>
      </c>
      <c r="B2" s="157" t="s">
        <v>2</v>
      </c>
      <c r="C2" s="157" t="s">
        <v>3</v>
      </c>
      <c r="D2" s="157" t="s">
        <v>4</v>
      </c>
      <c r="E2" s="157" t="s">
        <v>5</v>
      </c>
      <c r="F2" s="157" t="s">
        <v>6</v>
      </c>
      <c r="G2" s="157" t="s">
        <v>7</v>
      </c>
      <c r="H2" s="157" t="s">
        <v>8</v>
      </c>
      <c r="I2" s="157" t="s">
        <v>19</v>
      </c>
      <c r="J2" s="151" t="s">
        <v>9</v>
      </c>
      <c r="K2" s="151"/>
      <c r="L2" s="151"/>
      <c r="M2" s="151"/>
      <c r="N2" s="151" t="s">
        <v>12</v>
      </c>
      <c r="O2" s="151"/>
      <c r="P2" s="151"/>
      <c r="Q2" s="151"/>
      <c r="R2" s="157" t="s">
        <v>17</v>
      </c>
      <c r="S2" s="157" t="s">
        <v>18</v>
      </c>
      <c r="T2" s="158" t="s">
        <v>21</v>
      </c>
    </row>
    <row r="3" spans="1:20" ht="51" x14ac:dyDescent="0.2">
      <c r="A3" s="156"/>
      <c r="B3" s="157"/>
      <c r="C3" s="157"/>
      <c r="D3" s="157"/>
      <c r="E3" s="157"/>
      <c r="F3" s="157"/>
      <c r="G3" s="157"/>
      <c r="H3" s="157"/>
      <c r="I3" s="157"/>
      <c r="J3" s="3" t="s">
        <v>10</v>
      </c>
      <c r="K3" s="4" t="s">
        <v>11</v>
      </c>
      <c r="L3" s="4" t="s">
        <v>22</v>
      </c>
      <c r="M3" s="4" t="s">
        <v>20</v>
      </c>
      <c r="N3" s="4" t="s">
        <v>13</v>
      </c>
      <c r="O3" s="4" t="s">
        <v>14</v>
      </c>
      <c r="P3" s="4" t="s">
        <v>15</v>
      </c>
      <c r="Q3" s="4" t="s">
        <v>16</v>
      </c>
      <c r="R3" s="157"/>
      <c r="S3" s="157"/>
      <c r="T3" s="158"/>
    </row>
    <row r="4" spans="1:20" ht="12" customHeight="1" x14ac:dyDescent="0.2">
      <c r="A4" s="150"/>
      <c r="B4" s="151"/>
      <c r="C4" s="151"/>
      <c r="D4" s="151"/>
      <c r="E4" s="151"/>
      <c r="F4" s="151"/>
      <c r="G4" s="151"/>
      <c r="H4" s="151"/>
      <c r="I4" s="151"/>
      <c r="J4" s="151"/>
      <c r="K4" s="151"/>
      <c r="L4" s="151"/>
      <c r="M4" s="151"/>
      <c r="N4" s="151"/>
      <c r="O4" s="151"/>
      <c r="P4" s="151"/>
      <c r="Q4" s="151"/>
      <c r="R4" s="151"/>
      <c r="S4" s="151"/>
      <c r="T4" s="152"/>
    </row>
    <row r="5" spans="1:20" s="10" customFormat="1" x14ac:dyDescent="0.2">
      <c r="A5" s="6"/>
      <c r="B5" s="7"/>
      <c r="C5" s="7"/>
      <c r="D5" s="7"/>
      <c r="E5" s="8"/>
      <c r="F5" s="7"/>
      <c r="G5" s="7"/>
      <c r="H5" s="7"/>
      <c r="I5" s="7"/>
      <c r="J5" s="8"/>
      <c r="K5" s="7"/>
      <c r="L5" s="7"/>
      <c r="M5" s="7"/>
      <c r="N5" s="7"/>
      <c r="O5" s="7"/>
      <c r="P5" s="7"/>
      <c r="Q5" s="7"/>
      <c r="R5" s="7"/>
      <c r="S5" s="7"/>
      <c r="T5" s="9"/>
    </row>
    <row r="6" spans="1:20" s="14" customFormat="1" x14ac:dyDescent="0.2">
      <c r="A6" s="6"/>
      <c r="B6" s="11"/>
      <c r="C6" s="11"/>
      <c r="D6" s="11"/>
      <c r="E6" s="11"/>
      <c r="F6" s="11"/>
      <c r="G6" s="11"/>
      <c r="H6" s="11"/>
      <c r="I6" s="11"/>
      <c r="J6" s="7"/>
      <c r="K6" s="11"/>
      <c r="L6" s="11"/>
      <c r="M6" s="11"/>
      <c r="N6" s="11"/>
      <c r="O6" s="11"/>
      <c r="P6" s="11"/>
      <c r="Q6" s="11"/>
      <c r="R6" s="12"/>
      <c r="S6" s="7"/>
      <c r="T6" s="13"/>
    </row>
    <row r="7" spans="1:20" s="14" customFormat="1" ht="17" thickBot="1" x14ac:dyDescent="0.25">
      <c r="A7" s="15"/>
      <c r="B7" s="16"/>
      <c r="C7" s="16"/>
      <c r="D7" s="16"/>
      <c r="E7" s="16"/>
      <c r="F7" s="16"/>
      <c r="G7" s="16"/>
      <c r="H7" s="16"/>
      <c r="I7" s="16"/>
      <c r="J7" s="17"/>
      <c r="K7" s="16"/>
      <c r="L7" s="16"/>
      <c r="M7" s="16"/>
      <c r="N7" s="16"/>
      <c r="O7" s="16"/>
      <c r="P7" s="16"/>
      <c r="Q7" s="16"/>
      <c r="R7" s="18"/>
      <c r="S7" s="19"/>
      <c r="T7" s="20"/>
    </row>
  </sheetData>
  <mergeCells count="16">
    <mergeCell ref="A4:T4"/>
    <mergeCell ref="A1:T1"/>
    <mergeCell ref="J2:M2"/>
    <mergeCell ref="N2:Q2"/>
    <mergeCell ref="A2:A3"/>
    <mergeCell ref="B2:B3"/>
    <mergeCell ref="C2:C3"/>
    <mergeCell ref="D2:D3"/>
    <mergeCell ref="E2:E3"/>
    <mergeCell ref="F2:F3"/>
    <mergeCell ref="G2:G3"/>
    <mergeCell ref="H2:H3"/>
    <mergeCell ref="I2:I3"/>
    <mergeCell ref="R2:R3"/>
    <mergeCell ref="S2:S3"/>
    <mergeCell ref="T2:T3"/>
  </mergeCells>
  <pageMargins left="0.7" right="0.7" top="0.75" bottom="0.75" header="0.3" footer="0.3"/>
  <pageSetup scale="7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Equipment Sizing</vt:lpstr>
      <vt:lpstr>HVAC Schedule</vt:lpstr>
      <vt:lpstr>'Equipment Sizing'!Print_Area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Jill Kurfirst</cp:lastModifiedBy>
  <cp:lastPrinted>2021-04-24T17:21:04Z</cp:lastPrinted>
  <dcterms:created xsi:type="dcterms:W3CDTF">2021-04-23T00:51:34Z</dcterms:created>
  <dcterms:modified xsi:type="dcterms:W3CDTF">2022-04-19T20:38:07Z</dcterms:modified>
</cp:coreProperties>
</file>